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vse-my.sharepoint.com/personal/klei00_vse_cz/Documents/FIS/KI - magistr/SIM/Simulace semestrálka/"/>
    </mc:Choice>
  </mc:AlternateContent>
  <xr:revisionPtr revIDLastSave="1890" documentId="11_AD4D80C4656A4B7AC02E747C63DD46145ADEDD87" xr6:coauthVersionLast="47" xr6:coauthVersionMax="47" xr10:uidLastSave="{A6F2A841-04E5-4B5F-A210-694907E4C209}"/>
  <bookViews>
    <workbookView xWindow="-108" yWindow="-108" windowWidth="23256" windowHeight="12576" activeTab="8" xr2:uid="{00000000-000D-0000-FFFF-FFFF00000000}"/>
  </bookViews>
  <sheets>
    <sheet name="Limity BK" sheetId="15" r:id="rId1"/>
    <sheet name="Limity CY" sheetId="16" r:id="rId2"/>
    <sheet name="Limity MG" sheetId="17" r:id="rId3"/>
    <sheet name="Limity YE" sheetId="18" r:id="rId4"/>
    <sheet name="Expirace" sheetId="8" r:id="rId5"/>
    <sheet name="Prodej BK" sheetId="11" r:id="rId6"/>
    <sheet name="Prodej CY" sheetId="12" r:id="rId7"/>
    <sheet name="Prodej MG" sheetId="13" r:id="rId8"/>
    <sheet name="Prodej YE" sheetId="14" r:id="rId9"/>
  </sheets>
  <definedNames>
    <definedName name="_xlnm._FilterDatabase" localSheetId="4" hidden="1">Expirace!$A$1:$E$295</definedName>
  </definedNames>
  <calcPr calcId="191029"/>
  <pivotCaches>
    <pivotCache cacheId="0" r:id="rId10"/>
    <pivotCache cacheId="1" r:id="rId11"/>
    <pivotCache cacheId="2" r:id="rId12"/>
    <pivotCache cacheId="3" r:id="rId13"/>
    <pivotCache cacheId="4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8" l="1"/>
  <c r="AP12" i="18"/>
  <c r="AO12" i="18"/>
  <c r="AN12" i="18"/>
  <c r="AM12" i="18"/>
  <c r="AL12" i="18"/>
  <c r="AK12" i="18"/>
  <c r="AJ12" i="18"/>
  <c r="AI12" i="18"/>
  <c r="AH12" i="18"/>
  <c r="AG12" i="18"/>
  <c r="AF12" i="18"/>
  <c r="AE12" i="18"/>
  <c r="AD12" i="18"/>
  <c r="AC12" i="18"/>
  <c r="AB12" i="18"/>
  <c r="AA12" i="18"/>
  <c r="Z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J12" i="18"/>
  <c r="I12" i="18"/>
  <c r="H12" i="18"/>
  <c r="G12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AI11" i="18"/>
  <c r="AJ11" i="18"/>
  <c r="AK11" i="18"/>
  <c r="AL11" i="18"/>
  <c r="AM11" i="18"/>
  <c r="AN11" i="18"/>
  <c r="AO11" i="18"/>
  <c r="AP11" i="18"/>
  <c r="F11" i="18"/>
  <c r="F21" i="18"/>
  <c r="AP20" i="18"/>
  <c r="AO20" i="18"/>
  <c r="AN20" i="18"/>
  <c r="AM20" i="18"/>
  <c r="AL20" i="18"/>
  <c r="AK20" i="18"/>
  <c r="AJ20" i="18"/>
  <c r="AI20" i="18"/>
  <c r="AH20" i="18"/>
  <c r="AG20" i="18"/>
  <c r="AF20" i="18"/>
  <c r="AE20" i="18"/>
  <c r="AD20" i="18"/>
  <c r="AC20" i="18"/>
  <c r="AB20" i="18"/>
  <c r="AA20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F8" i="18"/>
  <c r="B3" i="18"/>
  <c r="B2" i="18"/>
  <c r="AP12" i="17"/>
  <c r="AO12" i="17"/>
  <c r="AN12" i="17"/>
  <c r="AM12" i="17"/>
  <c r="AL12" i="17"/>
  <c r="AK12" i="17"/>
  <c r="AJ12" i="17"/>
  <c r="AI12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F11" i="17"/>
  <c r="F21" i="17"/>
  <c r="AP20" i="17"/>
  <c r="AO20" i="17"/>
  <c r="AN20" i="17"/>
  <c r="AM20" i="17"/>
  <c r="AL20" i="17"/>
  <c r="AK20" i="17"/>
  <c r="AJ20" i="17"/>
  <c r="AI20" i="17"/>
  <c r="AH20" i="17"/>
  <c r="AG20" i="17"/>
  <c r="AF20" i="17"/>
  <c r="AE20" i="17"/>
  <c r="AD20" i="17"/>
  <c r="AC20" i="17"/>
  <c r="AB20" i="17"/>
  <c r="AA20" i="17"/>
  <c r="Z20" i="17"/>
  <c r="Y20" i="17"/>
  <c r="X20" i="17"/>
  <c r="W20" i="17"/>
  <c r="V20" i="17"/>
  <c r="U20" i="17"/>
  <c r="T20" i="17"/>
  <c r="S20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F8" i="17"/>
  <c r="F13" i="17" s="1"/>
  <c r="B3" i="17"/>
  <c r="B2" i="17"/>
  <c r="F21" i="16"/>
  <c r="AP20" i="16"/>
  <c r="AO20" i="16"/>
  <c r="AN20" i="16"/>
  <c r="AM20" i="16"/>
  <c r="AL20" i="16"/>
  <c r="AK20" i="16"/>
  <c r="AJ20" i="16"/>
  <c r="AI20" i="16"/>
  <c r="AH20" i="16"/>
  <c r="AG20" i="16"/>
  <c r="AF20" i="16"/>
  <c r="AE20" i="16"/>
  <c r="AD20" i="16"/>
  <c r="AC20" i="16"/>
  <c r="AB20" i="16"/>
  <c r="AA20" i="16"/>
  <c r="Z20" i="16"/>
  <c r="Y20" i="16"/>
  <c r="X20" i="16"/>
  <c r="W20" i="16"/>
  <c r="V20" i="16"/>
  <c r="U20" i="16"/>
  <c r="T20" i="16"/>
  <c r="S20" i="16"/>
  <c r="R20" i="16"/>
  <c r="Q20" i="16"/>
  <c r="P20" i="16"/>
  <c r="O20" i="16"/>
  <c r="N20" i="16"/>
  <c r="M20" i="16"/>
  <c r="L20" i="16"/>
  <c r="K20" i="16"/>
  <c r="J20" i="16"/>
  <c r="I20" i="16"/>
  <c r="H20" i="16"/>
  <c r="G20" i="16"/>
  <c r="F20" i="16"/>
  <c r="F13" i="16"/>
  <c r="F8" i="16"/>
  <c r="B3" i="16"/>
  <c r="B2" i="16"/>
  <c r="F10" i="18" l="1"/>
  <c r="G2" i="18" s="1"/>
  <c r="F13" i="18"/>
  <c r="F10" i="17"/>
  <c r="G2" i="17" s="1"/>
  <c r="F24" i="17"/>
  <c r="F14" i="17"/>
  <c r="G4" i="17" s="1"/>
  <c r="F24" i="16"/>
  <c r="F14" i="16"/>
  <c r="F10" i="16"/>
  <c r="B3" i="15"/>
  <c r="B2" i="15"/>
  <c r="F22" i="18" l="1"/>
  <c r="F23" i="18" s="1"/>
  <c r="F24" i="18"/>
  <c r="F14" i="18"/>
  <c r="G4" i="18" s="1"/>
  <c r="G3" i="18"/>
  <c r="G3" i="17"/>
  <c r="F15" i="17"/>
  <c r="G5" i="17" s="1"/>
  <c r="F22" i="17"/>
  <c r="F23" i="17" s="1"/>
  <c r="F25" i="17" s="1"/>
  <c r="F22" i="16"/>
  <c r="F23" i="16" s="1"/>
  <c r="F25" i="16" s="1"/>
  <c r="F15" i="16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AI20" i="15"/>
  <c r="AJ20" i="15"/>
  <c r="AK20" i="15"/>
  <c r="AL20" i="15"/>
  <c r="AM20" i="15"/>
  <c r="AN20" i="15"/>
  <c r="AO20" i="15"/>
  <c r="AP20" i="15"/>
  <c r="F20" i="15"/>
  <c r="F21" i="15"/>
  <c r="F8" i="15"/>
  <c r="F10" i="15" s="1"/>
  <c r="F22" i="15" s="1"/>
  <c r="O13" i="14"/>
  <c r="N13" i="14"/>
  <c r="O12" i="14"/>
  <c r="N12" i="14"/>
  <c r="O11" i="14"/>
  <c r="N11" i="14"/>
  <c r="O10" i="14"/>
  <c r="N10" i="14"/>
  <c r="O9" i="14"/>
  <c r="N9" i="14"/>
  <c r="O8" i="14"/>
  <c r="N8" i="14"/>
  <c r="O7" i="14"/>
  <c r="N7" i="14"/>
  <c r="O6" i="14"/>
  <c r="N6" i="14"/>
  <c r="O5" i="14"/>
  <c r="N5" i="14"/>
  <c r="O4" i="14"/>
  <c r="N4" i="14"/>
  <c r="O3" i="14"/>
  <c r="N3" i="14"/>
  <c r="O2" i="14"/>
  <c r="N2" i="14"/>
  <c r="O13" i="13"/>
  <c r="N13" i="13"/>
  <c r="O12" i="13"/>
  <c r="N12" i="13"/>
  <c r="O11" i="13"/>
  <c r="N11" i="13"/>
  <c r="O10" i="13"/>
  <c r="N10" i="13"/>
  <c r="O9" i="13"/>
  <c r="N9" i="13"/>
  <c r="O8" i="13"/>
  <c r="N8" i="13"/>
  <c r="O7" i="13"/>
  <c r="N7" i="13"/>
  <c r="O6" i="13"/>
  <c r="N6" i="13"/>
  <c r="O5" i="13"/>
  <c r="N5" i="13"/>
  <c r="O4" i="13"/>
  <c r="N4" i="13"/>
  <c r="O3" i="13"/>
  <c r="N3" i="13"/>
  <c r="O2" i="13"/>
  <c r="N2" i="13"/>
  <c r="O13" i="12"/>
  <c r="N13" i="12"/>
  <c r="O12" i="12"/>
  <c r="N12" i="12"/>
  <c r="O11" i="12"/>
  <c r="N11" i="12"/>
  <c r="O10" i="12"/>
  <c r="N10" i="12"/>
  <c r="O9" i="12"/>
  <c r="N9" i="12"/>
  <c r="O8" i="12"/>
  <c r="N8" i="12"/>
  <c r="O7" i="12"/>
  <c r="N7" i="12"/>
  <c r="O6" i="12"/>
  <c r="N6" i="12"/>
  <c r="O5" i="12"/>
  <c r="N5" i="12"/>
  <c r="O4" i="12"/>
  <c r="N4" i="12"/>
  <c r="O3" i="12"/>
  <c r="N3" i="12"/>
  <c r="O2" i="12"/>
  <c r="N2" i="12"/>
  <c r="O7" i="11"/>
  <c r="O8" i="11"/>
  <c r="O9" i="11"/>
  <c r="O10" i="11"/>
  <c r="O11" i="11"/>
  <c r="O12" i="11"/>
  <c r="O13" i="11"/>
  <c r="O6" i="11"/>
  <c r="N7" i="11"/>
  <c r="L12" i="15" s="1"/>
  <c r="N8" i="11"/>
  <c r="M12" i="15" s="1"/>
  <c r="N9" i="11"/>
  <c r="N10" i="11"/>
  <c r="N11" i="11"/>
  <c r="N12" i="11"/>
  <c r="Q12" i="15" s="1"/>
  <c r="N13" i="11"/>
  <c r="N6" i="11"/>
  <c r="O3" i="11"/>
  <c r="O4" i="11"/>
  <c r="O5" i="11"/>
  <c r="O2" i="11"/>
  <c r="N5" i="11"/>
  <c r="J12" i="15" s="1"/>
  <c r="N4" i="11"/>
  <c r="I12" i="15" s="1"/>
  <c r="N3" i="11"/>
  <c r="N2" i="11"/>
  <c r="O11" i="8"/>
  <c r="Q4" i="8"/>
  <c r="O4" i="8"/>
  <c r="P4" i="8"/>
  <c r="N4" i="8"/>
  <c r="F25" i="18" l="1"/>
  <c r="F15" i="18"/>
  <c r="F16" i="17"/>
  <c r="F17" i="17" s="1"/>
  <c r="H12" i="15"/>
  <c r="AB11" i="16"/>
  <c r="AC11" i="16"/>
  <c r="AL11" i="16"/>
  <c r="AN12" i="15"/>
  <c r="AB12" i="15"/>
  <c r="AE12" i="15"/>
  <c r="S12" i="15"/>
  <c r="AI12" i="15"/>
  <c r="W12" i="15"/>
  <c r="AI12" i="16"/>
  <c r="W12" i="16"/>
  <c r="K12" i="16"/>
  <c r="AM12" i="16"/>
  <c r="AA12" i="16"/>
  <c r="O12" i="16"/>
  <c r="G12" i="15"/>
  <c r="AF12" i="15"/>
  <c r="T12" i="15"/>
  <c r="AP12" i="15"/>
  <c r="AD12" i="15"/>
  <c r="AL12" i="15"/>
  <c r="Z12" i="15"/>
  <c r="AM12" i="15"/>
  <c r="AA12" i="15"/>
  <c r="AE12" i="16"/>
  <c r="S12" i="16"/>
  <c r="G12" i="16"/>
  <c r="AK12" i="16"/>
  <c r="Y12" i="16"/>
  <c r="M12" i="16"/>
  <c r="AO12" i="16"/>
  <c r="AC12" i="16"/>
  <c r="Q12" i="16"/>
  <c r="P12" i="15"/>
  <c r="AG12" i="15"/>
  <c r="U12" i="15"/>
  <c r="AO12" i="15"/>
  <c r="AC12" i="15"/>
  <c r="AK12" i="15"/>
  <c r="Y12" i="15"/>
  <c r="AF12" i="16"/>
  <c r="T12" i="16"/>
  <c r="H12" i="16"/>
  <c r="AH12" i="16"/>
  <c r="V12" i="16"/>
  <c r="J12" i="16"/>
  <c r="AJ12" i="16"/>
  <c r="X12" i="16"/>
  <c r="L12" i="16"/>
  <c r="AL12" i="16"/>
  <c r="Z12" i="16"/>
  <c r="N12" i="16"/>
  <c r="AN12" i="16"/>
  <c r="AB12" i="16"/>
  <c r="P12" i="16"/>
  <c r="AP12" i="16"/>
  <c r="AD12" i="16"/>
  <c r="R12" i="16"/>
  <c r="N12" i="15"/>
  <c r="R12" i="15"/>
  <c r="AH12" i="15"/>
  <c r="V12" i="15"/>
  <c r="K12" i="15"/>
  <c r="O12" i="15"/>
  <c r="AJ12" i="15"/>
  <c r="X12" i="15"/>
  <c r="AG12" i="16"/>
  <c r="U12" i="16"/>
  <c r="I12" i="16"/>
  <c r="F23" i="15"/>
  <c r="F13" i="15"/>
  <c r="N5" i="8"/>
  <c r="Q5" i="8"/>
  <c r="P5" i="8"/>
  <c r="O5" i="8"/>
  <c r="G5" i="18" l="1"/>
  <c r="F16" i="18"/>
  <c r="G6" i="17"/>
  <c r="G17" i="17" s="1"/>
  <c r="G7" i="17"/>
  <c r="F18" i="17"/>
  <c r="AI11" i="16"/>
  <c r="J11" i="16"/>
  <c r="X11" i="16"/>
  <c r="N11" i="16"/>
  <c r="R11" i="16"/>
  <c r="AM11" i="16"/>
  <c r="M11" i="16"/>
  <c r="AK11" i="16"/>
  <c r="Z11" i="16"/>
  <c r="AA11" i="16"/>
  <c r="Y11" i="16"/>
  <c r="AF11" i="16"/>
  <c r="W11" i="16"/>
  <c r="F11" i="16"/>
  <c r="AJ11" i="16"/>
  <c r="AG11" i="16"/>
  <c r="O11" i="16"/>
  <c r="AN11" i="16"/>
  <c r="AH11" i="16"/>
  <c r="S11" i="16"/>
  <c r="L11" i="16"/>
  <c r="I11" i="16"/>
  <c r="V11" i="16"/>
  <c r="Y11" i="15"/>
  <c r="AK11" i="15"/>
  <c r="V11" i="15"/>
  <c r="Z11" i="15"/>
  <c r="AD11" i="15"/>
  <c r="AH11" i="15"/>
  <c r="AP11" i="15"/>
  <c r="P11" i="15"/>
  <c r="G11" i="15"/>
  <c r="S11" i="15"/>
  <c r="W11" i="15"/>
  <c r="AA11" i="15"/>
  <c r="AE11" i="15"/>
  <c r="AI11" i="15"/>
  <c r="AM11" i="15"/>
  <c r="Q11" i="15"/>
  <c r="F11" i="15"/>
  <c r="G2" i="15" s="1"/>
  <c r="AC11" i="15"/>
  <c r="O11" i="15"/>
  <c r="T11" i="15"/>
  <c r="AB11" i="15"/>
  <c r="AJ11" i="15"/>
  <c r="AN11" i="15"/>
  <c r="J11" i="15"/>
  <c r="R11" i="15"/>
  <c r="AG11" i="15"/>
  <c r="K11" i="15"/>
  <c r="F24" i="15"/>
  <c r="F25" i="15" s="1"/>
  <c r="F14" i="15"/>
  <c r="N6" i="8"/>
  <c r="Q6" i="8"/>
  <c r="O6" i="8"/>
  <c r="P6" i="8"/>
  <c r="F17" i="18" l="1"/>
  <c r="G6" i="18"/>
  <c r="G8" i="17"/>
  <c r="G10" i="17" s="1"/>
  <c r="H2" i="17" s="1"/>
  <c r="H7" i="17"/>
  <c r="H18" i="17" s="1"/>
  <c r="I9" i="17" s="1"/>
  <c r="I21" i="17" s="1"/>
  <c r="G9" i="17"/>
  <c r="G21" i="17" s="1"/>
  <c r="F19" i="17"/>
  <c r="G18" i="17"/>
  <c r="AO11" i="16"/>
  <c r="AP11" i="16"/>
  <c r="AD11" i="16"/>
  <c r="H11" i="16"/>
  <c r="H11" i="15"/>
  <c r="AO11" i="15"/>
  <c r="U11" i="16"/>
  <c r="P11" i="16"/>
  <c r="Q11" i="16"/>
  <c r="K11" i="16"/>
  <c r="AF11" i="15"/>
  <c r="N11" i="15"/>
  <c r="M11" i="15"/>
  <c r="L11" i="15"/>
  <c r="U11" i="15"/>
  <c r="AL11" i="15"/>
  <c r="I11" i="15"/>
  <c r="X11" i="15"/>
  <c r="G11" i="16"/>
  <c r="T11" i="16"/>
  <c r="AE11" i="16"/>
  <c r="G3" i="15"/>
  <c r="G4" i="16"/>
  <c r="G3" i="16"/>
  <c r="G2" i="16"/>
  <c r="F16" i="16"/>
  <c r="G5" i="16"/>
  <c r="F15" i="15"/>
  <c r="G4" i="15"/>
  <c r="N7" i="8"/>
  <c r="O7" i="8"/>
  <c r="Q7" i="8"/>
  <c r="P7" i="8"/>
  <c r="G16" i="17" l="1"/>
  <c r="H6" i="17" s="1"/>
  <c r="H17" i="17" s="1"/>
  <c r="I7" i="17" s="1"/>
  <c r="I18" i="17" s="1"/>
  <c r="J9" i="17" s="1"/>
  <c r="J21" i="17" s="1"/>
  <c r="G7" i="18"/>
  <c r="G8" i="18" s="1"/>
  <c r="G10" i="18" s="1"/>
  <c r="F18" i="18"/>
  <c r="G9" i="18" s="1"/>
  <c r="G21" i="18" s="1"/>
  <c r="G22" i="17"/>
  <c r="G23" i="17" s="1"/>
  <c r="H13" i="17"/>
  <c r="H9" i="17"/>
  <c r="H21" i="17" s="1"/>
  <c r="G6" i="16"/>
  <c r="F17" i="16"/>
  <c r="F16" i="15"/>
  <c r="G5" i="15"/>
  <c r="N8" i="8"/>
  <c r="Q8" i="8"/>
  <c r="G15" i="17" l="1"/>
  <c r="H5" i="17" s="1"/>
  <c r="H16" i="17" s="1"/>
  <c r="I6" i="17" s="1"/>
  <c r="I17" i="17" s="1"/>
  <c r="J7" i="17" s="1"/>
  <c r="J18" i="17" s="1"/>
  <c r="K9" i="17" s="1"/>
  <c r="K21" i="17" s="1"/>
  <c r="F19" i="18"/>
  <c r="G22" i="18"/>
  <c r="G23" i="18" s="1"/>
  <c r="H2" i="18"/>
  <c r="G18" i="18"/>
  <c r="G7" i="16"/>
  <c r="F18" i="16"/>
  <c r="G6" i="15"/>
  <c r="F17" i="15"/>
  <c r="G14" i="17" l="1"/>
  <c r="H4" i="17" s="1"/>
  <c r="H15" i="17" s="1"/>
  <c r="H9" i="18"/>
  <c r="H21" i="18" s="1"/>
  <c r="G17" i="18"/>
  <c r="H7" i="18" s="1"/>
  <c r="H18" i="18" s="1"/>
  <c r="I9" i="18" s="1"/>
  <c r="I21" i="18" s="1"/>
  <c r="H13" i="18"/>
  <c r="G9" i="16"/>
  <c r="G21" i="16" s="1"/>
  <c r="F19" i="16"/>
  <c r="G8" i="16"/>
  <c r="G10" i="16" s="1"/>
  <c r="G18" i="16"/>
  <c r="G7" i="15"/>
  <c r="F18" i="15"/>
  <c r="G16" i="18" l="1"/>
  <c r="H6" i="18" s="1"/>
  <c r="H17" i="18" s="1"/>
  <c r="I7" i="18" s="1"/>
  <c r="I18" i="18" s="1"/>
  <c r="J9" i="18" s="1"/>
  <c r="J21" i="18" s="1"/>
  <c r="G13" i="17"/>
  <c r="H3" i="17" s="1"/>
  <c r="H8" i="17" s="1"/>
  <c r="H10" i="17" s="1"/>
  <c r="I2" i="17" s="1"/>
  <c r="H2" i="16"/>
  <c r="H13" i="16" s="1"/>
  <c r="G22" i="16"/>
  <c r="G23" i="16" s="1"/>
  <c r="G17" i="16"/>
  <c r="H9" i="16"/>
  <c r="H21" i="16" s="1"/>
  <c r="F19" i="15"/>
  <c r="G9" i="15"/>
  <c r="G21" i="15" s="1"/>
  <c r="G18" i="15"/>
  <c r="G8" i="15"/>
  <c r="G10" i="15" s="1"/>
  <c r="G22" i="15" s="1"/>
  <c r="G15" i="18" l="1"/>
  <c r="H5" i="18" s="1"/>
  <c r="H16" i="18" s="1"/>
  <c r="I5" i="17"/>
  <c r="I16" i="17" s="1"/>
  <c r="J6" i="17" s="1"/>
  <c r="J17" i="17" s="1"/>
  <c r="K7" i="17" s="1"/>
  <c r="I3" i="17"/>
  <c r="H14" i="17"/>
  <c r="I4" i="17" s="1"/>
  <c r="G19" i="17"/>
  <c r="G24" i="17"/>
  <c r="G25" i="17" s="1"/>
  <c r="G26" i="17" s="1"/>
  <c r="H22" i="17"/>
  <c r="H23" i="17" s="1"/>
  <c r="G16" i="16"/>
  <c r="H6" i="16" s="1"/>
  <c r="H7" i="16"/>
  <c r="H2" i="15"/>
  <c r="H13" i="15" s="1"/>
  <c r="G23" i="15"/>
  <c r="G17" i="15"/>
  <c r="H9" i="15"/>
  <c r="H21" i="15" s="1"/>
  <c r="G14" i="18" l="1"/>
  <c r="H4" i="18" s="1"/>
  <c r="H15" i="18" s="1"/>
  <c r="I15" i="17"/>
  <c r="I14" i="17" s="1"/>
  <c r="I8" i="17"/>
  <c r="I10" i="17" s="1"/>
  <c r="J2" i="17" s="1"/>
  <c r="H19" i="17"/>
  <c r="H24" i="17"/>
  <c r="H25" i="17" s="1"/>
  <c r="H26" i="17" s="1"/>
  <c r="G15" i="16"/>
  <c r="H5" i="16" s="1"/>
  <c r="K18" i="17"/>
  <c r="L9" i="17" s="1"/>
  <c r="L21" i="17" s="1"/>
  <c r="H18" i="16"/>
  <c r="H17" i="16" s="1"/>
  <c r="I7" i="16" s="1"/>
  <c r="I18" i="16" s="1"/>
  <c r="J9" i="16" s="1"/>
  <c r="J21" i="16" s="1"/>
  <c r="H7" i="15"/>
  <c r="G16" i="15"/>
  <c r="G13" i="18" l="1"/>
  <c r="G24" i="18" s="1"/>
  <c r="G25" i="18" s="1"/>
  <c r="G26" i="18" s="1"/>
  <c r="J5" i="17"/>
  <c r="J16" i="17" s="1"/>
  <c r="K6" i="17" s="1"/>
  <c r="K17" i="17" s="1"/>
  <c r="L7" i="17" s="1"/>
  <c r="L18" i="17" s="1"/>
  <c r="M9" i="17" s="1"/>
  <c r="M21" i="17" s="1"/>
  <c r="I13" i="17"/>
  <c r="I24" i="17" s="1"/>
  <c r="I22" i="17"/>
  <c r="I23" i="17" s="1"/>
  <c r="G14" i="16"/>
  <c r="H4" i="16" s="1"/>
  <c r="J4" i="17"/>
  <c r="I9" i="16"/>
  <c r="I21" i="16" s="1"/>
  <c r="H16" i="16"/>
  <c r="I6" i="16" s="1"/>
  <c r="I17" i="16" s="1"/>
  <c r="J7" i="16" s="1"/>
  <c r="J18" i="16" s="1"/>
  <c r="K9" i="16" s="1"/>
  <c r="K21" i="16" s="1"/>
  <c r="H6" i="15"/>
  <c r="G15" i="15"/>
  <c r="G14" i="15" s="1"/>
  <c r="H4" i="15" s="1"/>
  <c r="H18" i="15"/>
  <c r="G19" i="18" l="1"/>
  <c r="H3" i="18"/>
  <c r="H8" i="18" s="1"/>
  <c r="H10" i="18" s="1"/>
  <c r="H22" i="18" s="1"/>
  <c r="H23" i="18" s="1"/>
  <c r="J15" i="17"/>
  <c r="I19" i="17"/>
  <c r="J3" i="17"/>
  <c r="J8" i="17" s="1"/>
  <c r="J10" i="17" s="1"/>
  <c r="J22" i="17" s="1"/>
  <c r="J23" i="17" s="1"/>
  <c r="I25" i="17"/>
  <c r="I26" i="17" s="1"/>
  <c r="G13" i="16"/>
  <c r="H3" i="16" s="1"/>
  <c r="H8" i="16" s="1"/>
  <c r="H10" i="16" s="1"/>
  <c r="H15" i="16"/>
  <c r="H17" i="15"/>
  <c r="I7" i="15" s="1"/>
  <c r="I18" i="15" s="1"/>
  <c r="J9" i="15" s="1"/>
  <c r="J21" i="15" s="1"/>
  <c r="I9" i="15"/>
  <c r="I21" i="15" s="1"/>
  <c r="H5" i="15"/>
  <c r="G13" i="15"/>
  <c r="G24" i="15" s="1"/>
  <c r="H14" i="18" l="1"/>
  <c r="H24" i="18" s="1"/>
  <c r="H25" i="18" s="1"/>
  <c r="H26" i="18" s="1"/>
  <c r="I5" i="18"/>
  <c r="I2" i="18"/>
  <c r="I6" i="18"/>
  <c r="I17" i="18" s="1"/>
  <c r="J7" i="18" s="1"/>
  <c r="I3" i="18"/>
  <c r="J14" i="17"/>
  <c r="J13" i="17" s="1"/>
  <c r="K3" i="17" s="1"/>
  <c r="G19" i="16"/>
  <c r="H14" i="16"/>
  <c r="H24" i="16" s="1"/>
  <c r="G24" i="16"/>
  <c r="G25" i="16" s="1"/>
  <c r="G26" i="16" s="1"/>
  <c r="K5" i="17"/>
  <c r="K16" i="17" s="1"/>
  <c r="L6" i="17" s="1"/>
  <c r="L17" i="17" s="1"/>
  <c r="M7" i="17" s="1"/>
  <c r="K2" i="17"/>
  <c r="I5" i="16"/>
  <c r="I16" i="16" s="1"/>
  <c r="J6" i="16" s="1"/>
  <c r="J17" i="16" s="1"/>
  <c r="K7" i="16" s="1"/>
  <c r="K18" i="16" s="1"/>
  <c r="L9" i="16" s="1"/>
  <c r="L21" i="16" s="1"/>
  <c r="I3" i="16"/>
  <c r="H22" i="16"/>
  <c r="H23" i="16" s="1"/>
  <c r="I2" i="16"/>
  <c r="H16" i="15"/>
  <c r="H15" i="15" s="1"/>
  <c r="H3" i="15"/>
  <c r="G25" i="15"/>
  <c r="G26" i="15" s="1"/>
  <c r="G19" i="15"/>
  <c r="H19" i="18" l="1"/>
  <c r="I4" i="18"/>
  <c r="I8" i="18" s="1"/>
  <c r="I10" i="18" s="1"/>
  <c r="I22" i="18" s="1"/>
  <c r="I23" i="18" s="1"/>
  <c r="K4" i="17"/>
  <c r="K15" i="17" s="1"/>
  <c r="K14" i="17" s="1"/>
  <c r="I16" i="18"/>
  <c r="J18" i="18"/>
  <c r="K9" i="18" s="1"/>
  <c r="K21" i="18" s="1"/>
  <c r="H19" i="16"/>
  <c r="H25" i="16"/>
  <c r="H26" i="16" s="1"/>
  <c r="I4" i="16"/>
  <c r="I15" i="16" s="1"/>
  <c r="I14" i="16" s="1"/>
  <c r="I13" i="16" s="1"/>
  <c r="J24" i="17"/>
  <c r="J25" i="17" s="1"/>
  <c r="J26" i="17" s="1"/>
  <c r="J19" i="17"/>
  <c r="M18" i="17"/>
  <c r="N9" i="17" s="1"/>
  <c r="N21" i="17" s="1"/>
  <c r="H14" i="15"/>
  <c r="H24" i="15" s="1"/>
  <c r="H8" i="15"/>
  <c r="H10" i="15" s="1"/>
  <c r="H22" i="15" s="1"/>
  <c r="I15" i="18" l="1"/>
  <c r="J5" i="18" s="1"/>
  <c r="J2" i="18"/>
  <c r="K8" i="17"/>
  <c r="K10" i="17" s="1"/>
  <c r="K22" i="17" s="1"/>
  <c r="K23" i="17" s="1"/>
  <c r="J6" i="18"/>
  <c r="J17" i="18" s="1"/>
  <c r="K7" i="18" s="1"/>
  <c r="K18" i="18" s="1"/>
  <c r="L9" i="18" s="1"/>
  <c r="L21" i="18" s="1"/>
  <c r="I14" i="18"/>
  <c r="J4" i="18" s="1"/>
  <c r="I8" i="16"/>
  <c r="I10" i="16" s="1"/>
  <c r="J2" i="16" s="1"/>
  <c r="K13" i="17"/>
  <c r="I19" i="16"/>
  <c r="I24" i="16"/>
  <c r="H19" i="15"/>
  <c r="L4" i="17" l="1"/>
  <c r="J16" i="18"/>
  <c r="J15" i="18" s="1"/>
  <c r="L5" i="17"/>
  <c r="L16" i="17" s="1"/>
  <c r="M6" i="17" s="1"/>
  <c r="M17" i="17" s="1"/>
  <c r="N7" i="17" s="1"/>
  <c r="N18" i="17" s="1"/>
  <c r="O9" i="17" s="1"/>
  <c r="O21" i="17" s="1"/>
  <c r="L3" i="17"/>
  <c r="L2" i="17"/>
  <c r="I13" i="18"/>
  <c r="I24" i="18" s="1"/>
  <c r="I25" i="18" s="1"/>
  <c r="I26" i="18" s="1"/>
  <c r="J5" i="16"/>
  <c r="J16" i="16" s="1"/>
  <c r="J4" i="16"/>
  <c r="J3" i="16"/>
  <c r="I22" i="16"/>
  <c r="I23" i="16" s="1"/>
  <c r="I25" i="16" s="1"/>
  <c r="I26" i="16" s="1"/>
  <c r="K19" i="17"/>
  <c r="K24" i="17"/>
  <c r="K25" i="17" s="1"/>
  <c r="K26" i="17" s="1"/>
  <c r="I4" i="15"/>
  <c r="I5" i="15"/>
  <c r="H23" i="15"/>
  <c r="H25" i="15" s="1"/>
  <c r="H26" i="15" s="1"/>
  <c r="I6" i="15"/>
  <c r="I17" i="15" s="1"/>
  <c r="I3" i="15"/>
  <c r="I2" i="15"/>
  <c r="L15" i="17" l="1"/>
  <c r="L14" i="17" s="1"/>
  <c r="L8" i="17"/>
  <c r="L10" i="17" s="1"/>
  <c r="M2" i="17" s="1"/>
  <c r="I19" i="18"/>
  <c r="J3" i="18"/>
  <c r="J8" i="18" s="1"/>
  <c r="J10" i="18" s="1"/>
  <c r="J15" i="16"/>
  <c r="J14" i="16" s="1"/>
  <c r="J8" i="16"/>
  <c r="J10" i="16" s="1"/>
  <c r="J22" i="16" s="1"/>
  <c r="J23" i="16" s="1"/>
  <c r="K6" i="16"/>
  <c r="K17" i="16" s="1"/>
  <c r="J7" i="15"/>
  <c r="J18" i="15" s="1"/>
  <c r="I16" i="15"/>
  <c r="I8" i="15"/>
  <c r="M4" i="17" l="1"/>
  <c r="M5" i="17"/>
  <c r="M16" i="17" s="1"/>
  <c r="N6" i="17" s="1"/>
  <c r="N17" i="17" s="1"/>
  <c r="O7" i="17" s="1"/>
  <c r="O18" i="17" s="1"/>
  <c r="P9" i="17" s="1"/>
  <c r="P21" i="17" s="1"/>
  <c r="J22" i="18"/>
  <c r="J23" i="18" s="1"/>
  <c r="K6" i="18"/>
  <c r="K17" i="18" s="1"/>
  <c r="L7" i="18" s="1"/>
  <c r="L18" i="18" s="1"/>
  <c r="M9" i="18" s="1"/>
  <c r="M21" i="18" s="1"/>
  <c r="L22" i="17"/>
  <c r="L23" i="17" s="1"/>
  <c r="K5" i="18"/>
  <c r="K2" i="18"/>
  <c r="J14" i="18"/>
  <c r="J13" i="18" s="1"/>
  <c r="K3" i="18" s="1"/>
  <c r="K5" i="16"/>
  <c r="K16" i="16" s="1"/>
  <c r="L6" i="16" s="1"/>
  <c r="K4" i="16"/>
  <c r="J13" i="16"/>
  <c r="K3" i="16" s="1"/>
  <c r="K2" i="16"/>
  <c r="L13" i="17"/>
  <c r="M3" i="17" s="1"/>
  <c r="L7" i="16"/>
  <c r="L18" i="16" s="1"/>
  <c r="M9" i="16" s="1"/>
  <c r="M21" i="16" s="1"/>
  <c r="I10" i="15"/>
  <c r="K9" i="15"/>
  <c r="K21" i="15" s="1"/>
  <c r="I15" i="15"/>
  <c r="K16" i="18" l="1"/>
  <c r="M8" i="17"/>
  <c r="M10" i="17" s="1"/>
  <c r="M22" i="17" s="1"/>
  <c r="M23" i="17" s="1"/>
  <c r="M15" i="17"/>
  <c r="K4" i="18"/>
  <c r="J19" i="18"/>
  <c r="J24" i="18"/>
  <c r="J25" i="18" s="1"/>
  <c r="J26" i="18" s="1"/>
  <c r="J19" i="16"/>
  <c r="K8" i="16"/>
  <c r="K10" i="16" s="1"/>
  <c r="K22" i="16" s="1"/>
  <c r="K23" i="16" s="1"/>
  <c r="J24" i="16"/>
  <c r="J25" i="16" s="1"/>
  <c r="J26" i="16" s="1"/>
  <c r="L24" i="17"/>
  <c r="L25" i="17" s="1"/>
  <c r="L26" i="17" s="1"/>
  <c r="L19" i="17"/>
  <c r="K15" i="16"/>
  <c r="K14" i="16" s="1"/>
  <c r="L17" i="16"/>
  <c r="M7" i="16" s="1"/>
  <c r="M18" i="16" s="1"/>
  <c r="N9" i="16" s="1"/>
  <c r="N21" i="16" s="1"/>
  <c r="I22" i="15"/>
  <c r="I23" i="15" s="1"/>
  <c r="J6" i="15"/>
  <c r="J17" i="15" s="1"/>
  <c r="K7" i="15" s="1"/>
  <c r="K18" i="15" s="1"/>
  <c r="J2" i="15"/>
  <c r="J5" i="15"/>
  <c r="I14" i="15"/>
  <c r="N5" i="17" l="1"/>
  <c r="N16" i="17" s="1"/>
  <c r="O6" i="17" s="1"/>
  <c r="O17" i="17" s="1"/>
  <c r="P7" i="17" s="1"/>
  <c r="P18" i="17" s="1"/>
  <c r="K15" i="18"/>
  <c r="K14" i="18" s="1"/>
  <c r="K13" i="18" s="1"/>
  <c r="N2" i="17"/>
  <c r="M14" i="17"/>
  <c r="M13" i="17" s="1"/>
  <c r="M24" i="17" s="1"/>
  <c r="M25" i="17" s="1"/>
  <c r="M26" i="17" s="1"/>
  <c r="K8" i="18"/>
  <c r="K10" i="18" s="1"/>
  <c r="L4" i="16"/>
  <c r="L2" i="16"/>
  <c r="L5" i="16"/>
  <c r="L16" i="16" s="1"/>
  <c r="M6" i="16" s="1"/>
  <c r="M17" i="16" s="1"/>
  <c r="N7" i="16" s="1"/>
  <c r="N18" i="16" s="1"/>
  <c r="O9" i="16" s="1"/>
  <c r="O21" i="16" s="1"/>
  <c r="K13" i="16"/>
  <c r="K24" i="16" s="1"/>
  <c r="K25" i="16" s="1"/>
  <c r="K26" i="16" s="1"/>
  <c r="L9" i="15"/>
  <c r="L21" i="15" s="1"/>
  <c r="J4" i="15"/>
  <c r="I13" i="15"/>
  <c r="J16" i="15"/>
  <c r="Q9" i="17" l="1"/>
  <c r="Q21" i="17" s="1"/>
  <c r="M19" i="17"/>
  <c r="N3" i="17"/>
  <c r="N4" i="17"/>
  <c r="N15" i="17" s="1"/>
  <c r="L5" i="18"/>
  <c r="L6" i="18"/>
  <c r="L17" i="18" s="1"/>
  <c r="M7" i="18" s="1"/>
  <c r="M18" i="18" s="1"/>
  <c r="N9" i="18" s="1"/>
  <c r="N21" i="18" s="1"/>
  <c r="L3" i="18"/>
  <c r="L4" i="18"/>
  <c r="L2" i="18"/>
  <c r="K22" i="18"/>
  <c r="K23" i="18" s="1"/>
  <c r="K19" i="18"/>
  <c r="K24" i="18"/>
  <c r="L3" i="16"/>
  <c r="L8" i="16" s="1"/>
  <c r="L10" i="16" s="1"/>
  <c r="M2" i="16" s="1"/>
  <c r="K19" i="16"/>
  <c r="L15" i="16"/>
  <c r="J15" i="15"/>
  <c r="J3" i="15"/>
  <c r="I24" i="15"/>
  <c r="I25" i="15" s="1"/>
  <c r="I26" i="15" s="1"/>
  <c r="I19" i="15"/>
  <c r="N14" i="17" l="1"/>
  <c r="N13" i="17" s="1"/>
  <c r="N24" i="17" s="1"/>
  <c r="N8" i="17"/>
  <c r="N10" i="17" s="1"/>
  <c r="N22" i="17" s="1"/>
  <c r="N23" i="17" s="1"/>
  <c r="L16" i="18"/>
  <c r="L15" i="18" s="1"/>
  <c r="L14" i="18" s="1"/>
  <c r="L8" i="18"/>
  <c r="L10" i="18" s="1"/>
  <c r="K25" i="18"/>
  <c r="K26" i="18" s="1"/>
  <c r="M5" i="16"/>
  <c r="M16" i="16" s="1"/>
  <c r="N6" i="16" s="1"/>
  <c r="N17" i="16" s="1"/>
  <c r="O7" i="16" s="1"/>
  <c r="O18" i="16" s="1"/>
  <c r="P9" i="16" s="1"/>
  <c r="P21" i="16" s="1"/>
  <c r="L22" i="16"/>
  <c r="L23" i="16" s="1"/>
  <c r="L14" i="16"/>
  <c r="L13" i="16" s="1"/>
  <c r="L24" i="16" s="1"/>
  <c r="J14" i="15"/>
  <c r="J8" i="15"/>
  <c r="J10" i="15" s="1"/>
  <c r="J22" i="15" s="1"/>
  <c r="O4" i="17" l="1"/>
  <c r="N19" i="17"/>
  <c r="O5" i="17"/>
  <c r="O16" i="17" s="1"/>
  <c r="P6" i="17" s="1"/>
  <c r="P17" i="17" s="1"/>
  <c r="Q7" i="17" s="1"/>
  <c r="Q18" i="17" s="1"/>
  <c r="N25" i="17"/>
  <c r="N26" i="17" s="1"/>
  <c r="O2" i="17"/>
  <c r="O3" i="17"/>
  <c r="M5" i="18"/>
  <c r="L13" i="18"/>
  <c r="L24" i="18" s="1"/>
  <c r="M2" i="18"/>
  <c r="M6" i="18"/>
  <c r="M17" i="18" s="1"/>
  <c r="N7" i="18" s="1"/>
  <c r="N18" i="18" s="1"/>
  <c r="O9" i="18" s="1"/>
  <c r="O21" i="18" s="1"/>
  <c r="M4" i="18"/>
  <c r="L22" i="18"/>
  <c r="L23" i="18" s="1"/>
  <c r="L25" i="16"/>
  <c r="L26" i="16" s="1"/>
  <c r="L19" i="16"/>
  <c r="M3" i="16"/>
  <c r="M4" i="16"/>
  <c r="M15" i="16" s="1"/>
  <c r="J23" i="15"/>
  <c r="J13" i="15"/>
  <c r="J24" i="15" s="1"/>
  <c r="O15" i="17" l="1"/>
  <c r="O14" i="17" s="1"/>
  <c r="R9" i="17"/>
  <c r="R21" i="17" s="1"/>
  <c r="O8" i="17"/>
  <c r="O10" i="17" s="1"/>
  <c r="P2" i="17" s="1"/>
  <c r="L19" i="18"/>
  <c r="M3" i="18"/>
  <c r="M8" i="18" s="1"/>
  <c r="M10" i="18" s="1"/>
  <c r="M22" i="18" s="1"/>
  <c r="M23" i="18" s="1"/>
  <c r="L25" i="18"/>
  <c r="L26" i="18" s="1"/>
  <c r="M16" i="18"/>
  <c r="M15" i="18" s="1"/>
  <c r="M14" i="16"/>
  <c r="M8" i="16"/>
  <c r="M10" i="16" s="1"/>
  <c r="N5" i="16" s="1"/>
  <c r="N16" i="16" s="1"/>
  <c r="O6" i="16" s="1"/>
  <c r="O17" i="16" s="1"/>
  <c r="P7" i="16" s="1"/>
  <c r="P18" i="16" s="1"/>
  <c r="Q9" i="16" s="1"/>
  <c r="Q21" i="16" s="1"/>
  <c r="K6" i="15"/>
  <c r="K17" i="15" s="1"/>
  <c r="L7" i="15" s="1"/>
  <c r="L18" i="15" s="1"/>
  <c r="M9" i="15" s="1"/>
  <c r="M21" i="15" s="1"/>
  <c r="K4" i="15"/>
  <c r="K5" i="15"/>
  <c r="K2" i="15"/>
  <c r="J19" i="15"/>
  <c r="K3" i="15"/>
  <c r="J25" i="15"/>
  <c r="J26" i="15" s="1"/>
  <c r="P4" i="17" l="1"/>
  <c r="P5" i="17"/>
  <c r="P16" i="17" s="1"/>
  <c r="Q6" i="17" s="1"/>
  <c r="Q17" i="17" s="1"/>
  <c r="R7" i="17" s="1"/>
  <c r="R18" i="17" s="1"/>
  <c r="S9" i="17" s="1"/>
  <c r="S21" i="17" s="1"/>
  <c r="O22" i="17"/>
  <c r="O23" i="17" s="1"/>
  <c r="O13" i="17"/>
  <c r="O24" i="17" s="1"/>
  <c r="N5" i="18"/>
  <c r="M14" i="18"/>
  <c r="M13" i="18" s="1"/>
  <c r="N3" i="18" s="1"/>
  <c r="N6" i="18"/>
  <c r="N17" i="18" s="1"/>
  <c r="O7" i="18" s="1"/>
  <c r="O18" i="18" s="1"/>
  <c r="P9" i="18" s="1"/>
  <c r="P21" i="18" s="1"/>
  <c r="N2" i="18"/>
  <c r="N4" i="16"/>
  <c r="N15" i="16" s="1"/>
  <c r="M13" i="16"/>
  <c r="M19" i="16" s="1"/>
  <c r="M22" i="16"/>
  <c r="M23" i="16" s="1"/>
  <c r="N2" i="16"/>
  <c r="K16" i="15"/>
  <c r="K15" i="15" s="1"/>
  <c r="K14" i="15" s="1"/>
  <c r="K8" i="15"/>
  <c r="P15" i="17" l="1"/>
  <c r="O25" i="17"/>
  <c r="O26" i="17" s="1"/>
  <c r="P3" i="17"/>
  <c r="O19" i="17"/>
  <c r="N16" i="18"/>
  <c r="N4" i="18"/>
  <c r="N8" i="18" s="1"/>
  <c r="N10" i="18" s="1"/>
  <c r="N22" i="18" s="1"/>
  <c r="N23" i="18" s="1"/>
  <c r="M24" i="18"/>
  <c r="M25" i="18" s="1"/>
  <c r="M26" i="18" s="1"/>
  <c r="M19" i="18"/>
  <c r="N3" i="16"/>
  <c r="N8" i="16" s="1"/>
  <c r="N10" i="16" s="1"/>
  <c r="O5" i="16" s="1"/>
  <c r="O16" i="16" s="1"/>
  <c r="M24" i="16"/>
  <c r="M25" i="16" s="1"/>
  <c r="M26" i="16" s="1"/>
  <c r="K10" i="15"/>
  <c r="L5" i="15" s="1"/>
  <c r="K13" i="15"/>
  <c r="P14" i="17" l="1"/>
  <c r="P13" i="17" s="1"/>
  <c r="P8" i="17"/>
  <c r="P10" i="17" s="1"/>
  <c r="Q5" i="17" s="1"/>
  <c r="Q16" i="17" s="1"/>
  <c r="R6" i="17" s="1"/>
  <c r="R17" i="17" s="1"/>
  <c r="S7" i="17" s="1"/>
  <c r="S18" i="17" s="1"/>
  <c r="T9" i="17" s="1"/>
  <c r="T21" i="17" s="1"/>
  <c r="O6" i="18"/>
  <c r="O17" i="18" s="1"/>
  <c r="P7" i="18" s="1"/>
  <c r="P18" i="18" s="1"/>
  <c r="Q9" i="18" s="1"/>
  <c r="Q21" i="18" s="1"/>
  <c r="N15" i="18"/>
  <c r="N14" i="18" s="1"/>
  <c r="N13" i="18" s="1"/>
  <c r="N19" i="18" s="1"/>
  <c r="O2" i="18"/>
  <c r="N14" i="16"/>
  <c r="O4" i="16" s="1"/>
  <c r="O15" i="16" s="1"/>
  <c r="O2" i="16"/>
  <c r="N22" i="16"/>
  <c r="N23" i="16" s="1"/>
  <c r="L6" i="15"/>
  <c r="L17" i="15" s="1"/>
  <c r="M7" i="15" s="1"/>
  <c r="M18" i="15" s="1"/>
  <c r="N9" i="15" s="1"/>
  <c r="N21" i="15" s="1"/>
  <c r="L2" i="15"/>
  <c r="K22" i="15"/>
  <c r="K23" i="15" s="1"/>
  <c r="L4" i="15"/>
  <c r="K19" i="15"/>
  <c r="L3" i="15"/>
  <c r="K24" i="15"/>
  <c r="P19" i="17" l="1"/>
  <c r="Q4" i="17"/>
  <c r="Q15" i="17" s="1"/>
  <c r="P24" i="17"/>
  <c r="Q3" i="17"/>
  <c r="Q2" i="17"/>
  <c r="P22" i="17"/>
  <c r="P23" i="17" s="1"/>
  <c r="N24" i="18"/>
  <c r="N25" i="18" s="1"/>
  <c r="N26" i="18" s="1"/>
  <c r="O5" i="18"/>
  <c r="O16" i="18" s="1"/>
  <c r="O4" i="18"/>
  <c r="O3" i="18"/>
  <c r="N13" i="16"/>
  <c r="N19" i="16" s="1"/>
  <c r="L16" i="15"/>
  <c r="L15" i="15" s="1"/>
  <c r="K25" i="15"/>
  <c r="K26" i="15" s="1"/>
  <c r="L8" i="15"/>
  <c r="L10" i="15" s="1"/>
  <c r="L22" i="15" s="1"/>
  <c r="P25" i="17" l="1"/>
  <c r="P26" i="17" s="1"/>
  <c r="Q14" i="17"/>
  <c r="Q13" i="17" s="1"/>
  <c r="Q24" i="17" s="1"/>
  <c r="Q8" i="17"/>
  <c r="Q10" i="17" s="1"/>
  <c r="R5" i="17" s="1"/>
  <c r="R16" i="17" s="1"/>
  <c r="S6" i="17" s="1"/>
  <c r="S17" i="17" s="1"/>
  <c r="T7" i="17" s="1"/>
  <c r="T18" i="17" s="1"/>
  <c r="U9" i="17" s="1"/>
  <c r="U21" i="17" s="1"/>
  <c r="O15" i="18"/>
  <c r="O8" i="18"/>
  <c r="O10" i="18" s="1"/>
  <c r="O22" i="18" s="1"/>
  <c r="O23" i="18" s="1"/>
  <c r="O3" i="16"/>
  <c r="O8" i="16" s="1"/>
  <c r="O10" i="16" s="1"/>
  <c r="P2" i="16" s="1"/>
  <c r="N24" i="16"/>
  <c r="N25" i="16" s="1"/>
  <c r="N26" i="16" s="1"/>
  <c r="P6" i="16"/>
  <c r="P17" i="16" s="1"/>
  <c r="L14" i="15"/>
  <c r="M4" i="15" s="1"/>
  <c r="M5" i="15"/>
  <c r="M6" i="15"/>
  <c r="M17" i="15" s="1"/>
  <c r="N7" i="15" s="1"/>
  <c r="M2" i="15"/>
  <c r="L23" i="15"/>
  <c r="R4" i="17" l="1"/>
  <c r="R15" i="17" s="1"/>
  <c r="Q22" i="17"/>
  <c r="Q23" i="17" s="1"/>
  <c r="Q25" i="17" s="1"/>
  <c r="Q26" i="17" s="1"/>
  <c r="R2" i="17"/>
  <c r="P5" i="18"/>
  <c r="P6" i="18"/>
  <c r="P17" i="18" s="1"/>
  <c r="Q7" i="18" s="1"/>
  <c r="Q18" i="18" s="1"/>
  <c r="R9" i="18" s="1"/>
  <c r="R21" i="18" s="1"/>
  <c r="O14" i="18"/>
  <c r="O13" i="18" s="1"/>
  <c r="O19" i="18" s="1"/>
  <c r="P2" i="18"/>
  <c r="Q19" i="17"/>
  <c r="R3" i="17"/>
  <c r="O22" i="16"/>
  <c r="O23" i="16" s="1"/>
  <c r="P5" i="16"/>
  <c r="P16" i="16" s="1"/>
  <c r="Q6" i="16" s="1"/>
  <c r="O14" i="16"/>
  <c r="L13" i="15"/>
  <c r="M3" i="15" s="1"/>
  <c r="M8" i="15" s="1"/>
  <c r="Q7" i="16"/>
  <c r="Q18" i="16" s="1"/>
  <c r="R9" i="16" s="1"/>
  <c r="R21" i="16" s="1"/>
  <c r="M16" i="15"/>
  <c r="M15" i="15" s="1"/>
  <c r="N18" i="15"/>
  <c r="O9" i="15" s="1"/>
  <c r="O21" i="15" s="1"/>
  <c r="P16" i="18" l="1"/>
  <c r="O24" i="18"/>
  <c r="O25" i="18" s="1"/>
  <c r="O26" i="18" s="1"/>
  <c r="P3" i="18"/>
  <c r="P4" i="18"/>
  <c r="R14" i="17"/>
  <c r="R13" i="17" s="1"/>
  <c r="R24" i="17" s="1"/>
  <c r="R8" i="17"/>
  <c r="R10" i="17" s="1"/>
  <c r="S2" i="17" s="1"/>
  <c r="L24" i="15"/>
  <c r="L25" i="15" s="1"/>
  <c r="L26" i="15" s="1"/>
  <c r="P4" i="16"/>
  <c r="P15" i="16" s="1"/>
  <c r="O13" i="16"/>
  <c r="L19" i="15"/>
  <c r="Q17" i="16"/>
  <c r="R7" i="16" s="1"/>
  <c r="R18" i="16" s="1"/>
  <c r="S9" i="16" s="1"/>
  <c r="S21" i="16" s="1"/>
  <c r="M10" i="15"/>
  <c r="N5" i="15" s="1"/>
  <c r="M14" i="15"/>
  <c r="P15" i="18" l="1"/>
  <c r="P14" i="18" s="1"/>
  <c r="P13" i="18" s="1"/>
  <c r="P19" i="18" s="1"/>
  <c r="P8" i="18"/>
  <c r="P10" i="18" s="1"/>
  <c r="S5" i="17"/>
  <c r="R19" i="17"/>
  <c r="S3" i="17"/>
  <c r="S4" i="17"/>
  <c r="R22" i="17"/>
  <c r="R23" i="17" s="1"/>
  <c r="R25" i="17" s="1"/>
  <c r="R26" i="17" s="1"/>
  <c r="P3" i="16"/>
  <c r="P8" i="16" s="1"/>
  <c r="P10" i="16" s="1"/>
  <c r="Q5" i="16" s="1"/>
  <c r="Q16" i="16" s="1"/>
  <c r="R6" i="16" s="1"/>
  <c r="R17" i="16" s="1"/>
  <c r="S7" i="16" s="1"/>
  <c r="S18" i="16" s="1"/>
  <c r="T9" i="16" s="1"/>
  <c r="T21" i="16" s="1"/>
  <c r="O24" i="16"/>
  <c r="O25" i="16" s="1"/>
  <c r="O26" i="16" s="1"/>
  <c r="O19" i="16"/>
  <c r="N2" i="15"/>
  <c r="M22" i="15"/>
  <c r="M23" i="15" s="1"/>
  <c r="N6" i="15"/>
  <c r="N17" i="15" s="1"/>
  <c r="N16" i="15" s="1"/>
  <c r="N4" i="15"/>
  <c r="M13" i="15"/>
  <c r="N3" i="15" s="1"/>
  <c r="Q4" i="18" l="1"/>
  <c r="P24" i="18"/>
  <c r="Q2" i="18"/>
  <c r="Q6" i="18"/>
  <c r="Q17" i="18" s="1"/>
  <c r="R7" i="18" s="1"/>
  <c r="R18" i="18" s="1"/>
  <c r="S9" i="18" s="1"/>
  <c r="S21" i="18" s="1"/>
  <c r="P22" i="18"/>
  <c r="P23" i="18" s="1"/>
  <c r="Q5" i="18"/>
  <c r="Q3" i="18"/>
  <c r="S16" i="17"/>
  <c r="T6" i="17" s="1"/>
  <c r="S8" i="17"/>
  <c r="S10" i="17" s="1"/>
  <c r="P22" i="16"/>
  <c r="P23" i="16" s="1"/>
  <c r="Q2" i="16"/>
  <c r="P14" i="16"/>
  <c r="P13" i="16" s="1"/>
  <c r="Q3" i="16" s="1"/>
  <c r="N8" i="15"/>
  <c r="M19" i="15"/>
  <c r="M24" i="15"/>
  <c r="M25" i="15" s="1"/>
  <c r="M26" i="15" s="1"/>
  <c r="N15" i="15"/>
  <c r="O7" i="15"/>
  <c r="O18" i="15" s="1"/>
  <c r="P9" i="15" s="1"/>
  <c r="P21" i="15" s="1"/>
  <c r="Q16" i="18" l="1"/>
  <c r="Q15" i="18" s="1"/>
  <c r="P25" i="18"/>
  <c r="P26" i="18" s="1"/>
  <c r="Q8" i="18"/>
  <c r="Q10" i="18" s="1"/>
  <c r="R2" i="18" s="1"/>
  <c r="S15" i="17"/>
  <c r="T5" i="17" s="1"/>
  <c r="T17" i="17"/>
  <c r="U7" i="17" s="1"/>
  <c r="U18" i="17" s="1"/>
  <c r="T2" i="17"/>
  <c r="S22" i="17"/>
  <c r="S23" i="17" s="1"/>
  <c r="Q4" i="16"/>
  <c r="Q8" i="16" s="1"/>
  <c r="Q10" i="16" s="1"/>
  <c r="Q22" i="16" s="1"/>
  <c r="Q23" i="16" s="1"/>
  <c r="P24" i="16"/>
  <c r="P25" i="16" s="1"/>
  <c r="P26" i="16" s="1"/>
  <c r="P19" i="16"/>
  <c r="N10" i="15"/>
  <c r="N14" i="15"/>
  <c r="R6" i="18" l="1"/>
  <c r="R17" i="18" s="1"/>
  <c r="S7" i="18" s="1"/>
  <c r="S18" i="18" s="1"/>
  <c r="T9" i="18" s="1"/>
  <c r="T21" i="18" s="1"/>
  <c r="Q14" i="18"/>
  <c r="Q13" i="18" s="1"/>
  <c r="Q19" i="18" s="1"/>
  <c r="R5" i="18"/>
  <c r="Q22" i="18"/>
  <c r="Q23" i="18" s="1"/>
  <c r="T16" i="17"/>
  <c r="U6" i="17" s="1"/>
  <c r="U17" i="17" s="1"/>
  <c r="V7" i="17" s="1"/>
  <c r="V18" i="17" s="1"/>
  <c r="W9" i="17" s="1"/>
  <c r="W21" i="17" s="1"/>
  <c r="S14" i="17"/>
  <c r="S13" i="17" s="1"/>
  <c r="S24" i="17" s="1"/>
  <c r="S25" i="17" s="1"/>
  <c r="S26" i="17" s="1"/>
  <c r="V9" i="17"/>
  <c r="V21" i="17" s="1"/>
  <c r="Q15" i="16"/>
  <c r="Q14" i="16" s="1"/>
  <c r="R4" i="16" s="1"/>
  <c r="R2" i="16"/>
  <c r="N22" i="15"/>
  <c r="N23" i="15" s="1"/>
  <c r="O5" i="15"/>
  <c r="O4" i="15"/>
  <c r="O2" i="15"/>
  <c r="O6" i="15"/>
  <c r="O17" i="15" s="1"/>
  <c r="N13" i="15"/>
  <c r="O3" i="15" s="1"/>
  <c r="R16" i="18" l="1"/>
  <c r="R4" i="18"/>
  <c r="R3" i="18"/>
  <c r="Q24" i="18"/>
  <c r="Q25" i="18" s="1"/>
  <c r="Q26" i="18" s="1"/>
  <c r="S6" i="18"/>
  <c r="S17" i="18" s="1"/>
  <c r="T7" i="18" s="1"/>
  <c r="T18" i="18" s="1"/>
  <c r="U9" i="18" s="1"/>
  <c r="U21" i="18" s="1"/>
  <c r="T4" i="17"/>
  <c r="T15" i="17" s="1"/>
  <c r="T3" i="17"/>
  <c r="S19" i="17"/>
  <c r="Q13" i="16"/>
  <c r="R3" i="16" s="1"/>
  <c r="R5" i="16"/>
  <c r="R16" i="16" s="1"/>
  <c r="S6" i="16" s="1"/>
  <c r="S17" i="16" s="1"/>
  <c r="T7" i="16" s="1"/>
  <c r="T18" i="16" s="1"/>
  <c r="U9" i="16" s="1"/>
  <c r="U21" i="16" s="1"/>
  <c r="O16" i="15"/>
  <c r="P7" i="15"/>
  <c r="P18" i="15" s="1"/>
  <c r="O8" i="15"/>
  <c r="O10" i="15" s="1"/>
  <c r="N19" i="15"/>
  <c r="N24" i="15"/>
  <c r="N25" i="15" s="1"/>
  <c r="N26" i="15" s="1"/>
  <c r="R15" i="18" l="1"/>
  <c r="R8" i="18"/>
  <c r="R10" i="18" s="1"/>
  <c r="R22" i="18" s="1"/>
  <c r="R23" i="18" s="1"/>
  <c r="S5" i="18"/>
  <c r="S16" i="18" s="1"/>
  <c r="R14" i="18"/>
  <c r="R13" i="18" s="1"/>
  <c r="R19" i="18" s="1"/>
  <c r="T8" i="17"/>
  <c r="T10" i="17" s="1"/>
  <c r="T22" i="17" s="1"/>
  <c r="T23" i="17" s="1"/>
  <c r="T14" i="17"/>
  <c r="T13" i="17" s="1"/>
  <c r="T19" i="17" s="1"/>
  <c r="Q24" i="16"/>
  <c r="Q25" i="16" s="1"/>
  <c r="Q26" i="16" s="1"/>
  <c r="Q19" i="16"/>
  <c r="R8" i="16"/>
  <c r="R10" i="16" s="1"/>
  <c r="S2" i="16" s="1"/>
  <c r="R15" i="16"/>
  <c r="R14" i="16" s="1"/>
  <c r="P2" i="15"/>
  <c r="O22" i="15"/>
  <c r="O23" i="15" s="1"/>
  <c r="P6" i="15"/>
  <c r="P17" i="15" s="1"/>
  <c r="Q7" i="15" s="1"/>
  <c r="Q18" i="15" s="1"/>
  <c r="R9" i="15" s="1"/>
  <c r="R21" i="15" s="1"/>
  <c r="O15" i="15"/>
  <c r="Q9" i="15"/>
  <c r="Q21" i="15" s="1"/>
  <c r="S2" i="18" l="1"/>
  <c r="S4" i="18"/>
  <c r="R24" i="18"/>
  <c r="R25" i="18" s="1"/>
  <c r="R26" i="18" s="1"/>
  <c r="S3" i="18"/>
  <c r="U5" i="17"/>
  <c r="U16" i="17" s="1"/>
  <c r="S15" i="18"/>
  <c r="U2" i="17"/>
  <c r="U3" i="17"/>
  <c r="T24" i="17"/>
  <c r="T25" i="17" s="1"/>
  <c r="T26" i="17" s="1"/>
  <c r="U4" i="17"/>
  <c r="S4" i="16"/>
  <c r="R22" i="16"/>
  <c r="R23" i="16" s="1"/>
  <c r="S5" i="16"/>
  <c r="S16" i="16" s="1"/>
  <c r="T6" i="16" s="1"/>
  <c r="T17" i="16" s="1"/>
  <c r="U7" i="16" s="1"/>
  <c r="U18" i="16" s="1"/>
  <c r="V9" i="16" s="1"/>
  <c r="V21" i="16" s="1"/>
  <c r="R13" i="16"/>
  <c r="P5" i="15"/>
  <c r="P16" i="15" s="1"/>
  <c r="O14" i="15"/>
  <c r="S8" i="18" l="1"/>
  <c r="S10" i="18" s="1"/>
  <c r="T6" i="18" s="1"/>
  <c r="T17" i="18" s="1"/>
  <c r="U7" i="18" s="1"/>
  <c r="U18" i="18" s="1"/>
  <c r="V9" i="18" s="1"/>
  <c r="V21" i="18" s="1"/>
  <c r="U15" i="17"/>
  <c r="U14" i="17" s="1"/>
  <c r="V6" i="17"/>
  <c r="V17" i="17" s="1"/>
  <c r="W7" i="17" s="1"/>
  <c r="W18" i="17" s="1"/>
  <c r="S14" i="18"/>
  <c r="S13" i="18" s="1"/>
  <c r="U8" i="17"/>
  <c r="U10" i="17" s="1"/>
  <c r="V2" i="17" s="1"/>
  <c r="S15" i="16"/>
  <c r="S3" i="16"/>
  <c r="R24" i="16"/>
  <c r="R25" i="16" s="1"/>
  <c r="R26" i="16" s="1"/>
  <c r="R19" i="16"/>
  <c r="O13" i="15"/>
  <c r="P4" i="15"/>
  <c r="P15" i="15" s="1"/>
  <c r="T5" i="18" l="1"/>
  <c r="T16" i="18" s="1"/>
  <c r="T3" i="18"/>
  <c r="S22" i="18"/>
  <c r="S23" i="18" s="1"/>
  <c r="T2" i="18"/>
  <c r="X9" i="17"/>
  <c r="X21" i="17" s="1"/>
  <c r="S19" i="18"/>
  <c r="S24" i="18"/>
  <c r="T4" i="18"/>
  <c r="V4" i="17"/>
  <c r="V5" i="17"/>
  <c r="V16" i="17" s="1"/>
  <c r="W6" i="17" s="1"/>
  <c r="W17" i="17" s="1"/>
  <c r="X7" i="17" s="1"/>
  <c r="X18" i="17" s="1"/>
  <c r="Y9" i="17" s="1"/>
  <c r="Y21" i="17" s="1"/>
  <c r="U13" i="17"/>
  <c r="U22" i="17"/>
  <c r="U23" i="17" s="1"/>
  <c r="S14" i="16"/>
  <c r="S8" i="16"/>
  <c r="S10" i="16" s="1"/>
  <c r="T5" i="16" s="1"/>
  <c r="T16" i="16" s="1"/>
  <c r="U6" i="16" s="1"/>
  <c r="U17" i="16" s="1"/>
  <c r="V7" i="16" s="1"/>
  <c r="V18" i="16" s="1"/>
  <c r="W9" i="16" s="1"/>
  <c r="W21" i="16" s="1"/>
  <c r="P3" i="15"/>
  <c r="P8" i="15" s="1"/>
  <c r="P10" i="15" s="1"/>
  <c r="Q5" i="15" s="1"/>
  <c r="O24" i="15"/>
  <c r="O25" i="15" s="1"/>
  <c r="O26" i="15" s="1"/>
  <c r="O19" i="15"/>
  <c r="T15" i="18" l="1"/>
  <c r="T14" i="18" s="1"/>
  <c r="T13" i="18" s="1"/>
  <c r="S25" i="18"/>
  <c r="S26" i="18" s="1"/>
  <c r="T8" i="18"/>
  <c r="T10" i="18" s="1"/>
  <c r="V15" i="17"/>
  <c r="U24" i="17"/>
  <c r="U25" i="17" s="1"/>
  <c r="U26" i="17" s="1"/>
  <c r="V3" i="17"/>
  <c r="U19" i="17"/>
  <c r="S22" i="16"/>
  <c r="S23" i="16" s="1"/>
  <c r="T2" i="16"/>
  <c r="S13" i="16"/>
  <c r="T4" i="16"/>
  <c r="T15" i="16" s="1"/>
  <c r="Q6" i="15"/>
  <c r="Q17" i="15" s="1"/>
  <c r="P22" i="15"/>
  <c r="P23" i="15" s="1"/>
  <c r="P14" i="15"/>
  <c r="Q4" i="15" s="1"/>
  <c r="Q2" i="15"/>
  <c r="U4" i="18" l="1"/>
  <c r="T19" i="18"/>
  <c r="T24" i="18"/>
  <c r="U5" i="18"/>
  <c r="U6" i="18"/>
  <c r="U17" i="18" s="1"/>
  <c r="V7" i="18" s="1"/>
  <c r="V18" i="18" s="1"/>
  <c r="W9" i="18" s="1"/>
  <c r="W21" i="18" s="1"/>
  <c r="U2" i="18"/>
  <c r="U3" i="18"/>
  <c r="T22" i="18"/>
  <c r="T23" i="18" s="1"/>
  <c r="V14" i="17"/>
  <c r="V13" i="17" s="1"/>
  <c r="V8" i="17"/>
  <c r="V10" i="17" s="1"/>
  <c r="W2" i="17" s="1"/>
  <c r="T3" i="16"/>
  <c r="S24" i="16"/>
  <c r="S25" i="16" s="1"/>
  <c r="S26" i="16" s="1"/>
  <c r="S19" i="16"/>
  <c r="R7" i="15"/>
  <c r="R18" i="15" s="1"/>
  <c r="S9" i="15" s="1"/>
  <c r="S21" i="15" s="1"/>
  <c r="Q16" i="15"/>
  <c r="Q15" i="15" s="1"/>
  <c r="P13" i="15"/>
  <c r="P19" i="15" s="1"/>
  <c r="T25" i="18" l="1"/>
  <c r="T26" i="18" s="1"/>
  <c r="U16" i="18"/>
  <c r="U15" i="18" s="1"/>
  <c r="V5" i="18" s="1"/>
  <c r="U8" i="18"/>
  <c r="U10" i="18" s="1"/>
  <c r="W5" i="17"/>
  <c r="W16" i="17" s="1"/>
  <c r="X6" i="17" s="1"/>
  <c r="X17" i="17" s="1"/>
  <c r="Y7" i="17" s="1"/>
  <c r="Y18" i="17" s="1"/>
  <c r="Z9" i="17" s="1"/>
  <c r="Z21" i="17" s="1"/>
  <c r="V22" i="17"/>
  <c r="V23" i="17" s="1"/>
  <c r="W3" i="17"/>
  <c r="V19" i="17"/>
  <c r="V24" i="17"/>
  <c r="W4" i="17"/>
  <c r="T14" i="16"/>
  <c r="T13" i="16" s="1"/>
  <c r="T8" i="16"/>
  <c r="T10" i="16" s="1"/>
  <c r="U5" i="16" s="1"/>
  <c r="U16" i="16" s="1"/>
  <c r="P24" i="15"/>
  <c r="P25" i="15" s="1"/>
  <c r="P26" i="15" s="1"/>
  <c r="Q3" i="15"/>
  <c r="Q8" i="15" s="1"/>
  <c r="Q10" i="15" s="1"/>
  <c r="R6" i="15" s="1"/>
  <c r="R17" i="15" s="1"/>
  <c r="S7" i="15" s="1"/>
  <c r="S18" i="15" s="1"/>
  <c r="T9" i="15" s="1"/>
  <c r="T21" i="15" s="1"/>
  <c r="U14" i="18" l="1"/>
  <c r="U13" i="18" s="1"/>
  <c r="V2" i="18"/>
  <c r="V6" i="18"/>
  <c r="V17" i="18" s="1"/>
  <c r="U22" i="18"/>
  <c r="U23" i="18" s="1"/>
  <c r="W15" i="17"/>
  <c r="W14" i="17" s="1"/>
  <c r="V25" i="17"/>
  <c r="V26" i="17" s="1"/>
  <c r="W8" i="17"/>
  <c r="W10" i="17" s="1"/>
  <c r="V6" i="16"/>
  <c r="V17" i="16" s="1"/>
  <c r="U2" i="16"/>
  <c r="T22" i="16"/>
  <c r="T23" i="16" s="1"/>
  <c r="U4" i="16"/>
  <c r="U15" i="16" s="1"/>
  <c r="T19" i="16"/>
  <c r="T24" i="16"/>
  <c r="U3" i="16"/>
  <c r="Q14" i="15"/>
  <c r="Q13" i="15" s="1"/>
  <c r="Q19" i="15" s="1"/>
  <c r="Q22" i="15"/>
  <c r="Q23" i="15" s="1"/>
  <c r="R5" i="15"/>
  <c r="R16" i="15" s="1"/>
  <c r="R2" i="15"/>
  <c r="V4" i="18" l="1"/>
  <c r="W7" i="18"/>
  <c r="W18" i="18" s="1"/>
  <c r="X9" i="18" s="1"/>
  <c r="X21" i="18" s="1"/>
  <c r="V16" i="18"/>
  <c r="V3" i="18"/>
  <c r="U24" i="18"/>
  <c r="U25" i="18" s="1"/>
  <c r="U26" i="18" s="1"/>
  <c r="U19" i="18"/>
  <c r="W13" i="17"/>
  <c r="X4" i="17"/>
  <c r="X5" i="17"/>
  <c r="X16" i="17" s="1"/>
  <c r="Y6" i="17" s="1"/>
  <c r="Y17" i="17" s="1"/>
  <c r="Z7" i="17" s="1"/>
  <c r="Z18" i="17" s="1"/>
  <c r="AA9" i="17" s="1"/>
  <c r="AA21" i="17" s="1"/>
  <c r="W22" i="17"/>
  <c r="W23" i="17" s="1"/>
  <c r="X2" i="17"/>
  <c r="T25" i="16"/>
  <c r="T26" i="16" s="1"/>
  <c r="U14" i="16"/>
  <c r="U8" i="16"/>
  <c r="U10" i="16" s="1"/>
  <c r="V5" i="16" s="1"/>
  <c r="V16" i="16" s="1"/>
  <c r="W6" i="16" s="1"/>
  <c r="W7" i="16"/>
  <c r="W18" i="16" s="1"/>
  <c r="R3" i="15"/>
  <c r="Q24" i="15"/>
  <c r="Q25" i="15" s="1"/>
  <c r="Q26" i="15" s="1"/>
  <c r="R4" i="15"/>
  <c r="R15" i="15" s="1"/>
  <c r="V15" i="18" l="1"/>
  <c r="V14" i="18" s="1"/>
  <c r="V8" i="18"/>
  <c r="V10" i="18" s="1"/>
  <c r="X15" i="17"/>
  <c r="W24" i="17"/>
  <c r="W25" i="17" s="1"/>
  <c r="W26" i="17" s="1"/>
  <c r="X3" i="17"/>
  <c r="W19" i="17"/>
  <c r="U22" i="16"/>
  <c r="U23" i="16" s="1"/>
  <c r="V2" i="16"/>
  <c r="V4" i="16"/>
  <c r="V15" i="16" s="1"/>
  <c r="U13" i="16"/>
  <c r="W17" i="16"/>
  <c r="X7" i="16" s="1"/>
  <c r="X18" i="16" s="1"/>
  <c r="Y9" i="16" s="1"/>
  <c r="Y21" i="16" s="1"/>
  <c r="X9" i="16"/>
  <c r="X21" i="16" s="1"/>
  <c r="R8" i="15"/>
  <c r="R10" i="15" s="1"/>
  <c r="R22" i="15" s="1"/>
  <c r="R23" i="15" s="1"/>
  <c r="R14" i="15"/>
  <c r="W6" i="18" l="1"/>
  <c r="W17" i="18" s="1"/>
  <c r="X7" i="18" s="1"/>
  <c r="X18" i="18" s="1"/>
  <c r="Y9" i="18" s="1"/>
  <c r="Y21" i="18" s="1"/>
  <c r="W5" i="18"/>
  <c r="V13" i="18"/>
  <c r="W4" i="18"/>
  <c r="W2" i="18"/>
  <c r="V22" i="18"/>
  <c r="V23" i="18" s="1"/>
  <c r="X14" i="17"/>
  <c r="X13" i="17" s="1"/>
  <c r="X8" i="17"/>
  <c r="X10" i="17" s="1"/>
  <c r="U24" i="16"/>
  <c r="U25" i="16" s="1"/>
  <c r="U26" i="16" s="1"/>
  <c r="V3" i="16"/>
  <c r="U19" i="16"/>
  <c r="S4" i="15"/>
  <c r="S5" i="15"/>
  <c r="S6" i="15"/>
  <c r="S17" i="15" s="1"/>
  <c r="T7" i="15" s="1"/>
  <c r="T18" i="15" s="1"/>
  <c r="U9" i="15" s="1"/>
  <c r="U21" i="15" s="1"/>
  <c r="S2" i="15"/>
  <c r="R13" i="15"/>
  <c r="S3" i="15" s="1"/>
  <c r="W16" i="18" l="1"/>
  <c r="W15" i="18" s="1"/>
  <c r="V19" i="18"/>
  <c r="V24" i="18"/>
  <c r="V25" i="18" s="1"/>
  <c r="V26" i="18" s="1"/>
  <c r="W3" i="18"/>
  <c r="Y4" i="17"/>
  <c r="Y5" i="17"/>
  <c r="Y16" i="17" s="1"/>
  <c r="Z6" i="17" s="1"/>
  <c r="Z17" i="17" s="1"/>
  <c r="AA7" i="17" s="1"/>
  <c r="AA18" i="17" s="1"/>
  <c r="AB9" i="17" s="1"/>
  <c r="AB21" i="17" s="1"/>
  <c r="X22" i="17"/>
  <c r="X23" i="17" s="1"/>
  <c r="Y2" i="17"/>
  <c r="X24" i="17"/>
  <c r="Y3" i="17"/>
  <c r="X19" i="17"/>
  <c r="V14" i="16"/>
  <c r="V8" i="16"/>
  <c r="V10" i="16" s="1"/>
  <c r="W2" i="16" s="1"/>
  <c r="S16" i="15"/>
  <c r="S15" i="15" s="1"/>
  <c r="S8" i="15"/>
  <c r="S10" i="15" s="1"/>
  <c r="R24" i="15"/>
  <c r="R25" i="15" s="1"/>
  <c r="R26" i="15" s="1"/>
  <c r="R19" i="15"/>
  <c r="W8" i="18" l="1"/>
  <c r="W10" i="18" s="1"/>
  <c r="W14" i="18"/>
  <c r="Y15" i="17"/>
  <c r="X25" i="17"/>
  <c r="X26" i="17" s="1"/>
  <c r="Y8" i="17"/>
  <c r="Y10" i="17" s="1"/>
  <c r="W4" i="16"/>
  <c r="V13" i="16"/>
  <c r="W3" i="16" s="1"/>
  <c r="W5" i="16"/>
  <c r="W16" i="16" s="1"/>
  <c r="V22" i="16"/>
  <c r="V23" i="16" s="1"/>
  <c r="T5" i="15"/>
  <c r="S14" i="15"/>
  <c r="S13" i="15" s="1"/>
  <c r="S24" i="15" s="1"/>
  <c r="T2" i="15"/>
  <c r="S22" i="15"/>
  <c r="S23" i="15" s="1"/>
  <c r="T6" i="15"/>
  <c r="T17" i="15" s="1"/>
  <c r="U7" i="15" s="1"/>
  <c r="U18" i="15" s="1"/>
  <c r="V9" i="15" s="1"/>
  <c r="V21" i="15" s="1"/>
  <c r="X5" i="18" l="1"/>
  <c r="X6" i="18"/>
  <c r="W13" i="18"/>
  <c r="X4" i="18"/>
  <c r="W22" i="18"/>
  <c r="W23" i="18" s="1"/>
  <c r="X2" i="18"/>
  <c r="Z5" i="17"/>
  <c r="Z16" i="17" s="1"/>
  <c r="AA6" i="17" s="1"/>
  <c r="AA17" i="17" s="1"/>
  <c r="AB7" i="17" s="1"/>
  <c r="AB18" i="17" s="1"/>
  <c r="AC9" i="17" s="1"/>
  <c r="AC21" i="17" s="1"/>
  <c r="Y14" i="17"/>
  <c r="Y22" i="17"/>
  <c r="Y23" i="17" s="1"/>
  <c r="Z2" i="17"/>
  <c r="V19" i="16"/>
  <c r="V24" i="16"/>
  <c r="V25" i="16" s="1"/>
  <c r="V26" i="16" s="1"/>
  <c r="W8" i="16"/>
  <c r="W10" i="16" s="1"/>
  <c r="W22" i="16" s="1"/>
  <c r="W23" i="16" s="1"/>
  <c r="X6" i="16"/>
  <c r="X17" i="16" s="1"/>
  <c r="Y7" i="16" s="1"/>
  <c r="Y18" i="16" s="1"/>
  <c r="Z9" i="16" s="1"/>
  <c r="Z21" i="16" s="1"/>
  <c r="W15" i="16"/>
  <c r="W14" i="16" s="1"/>
  <c r="T3" i="15"/>
  <c r="T4" i="15"/>
  <c r="S25" i="15"/>
  <c r="S26" i="15" s="1"/>
  <c r="S19" i="15"/>
  <c r="T16" i="15"/>
  <c r="X17" i="18" l="1"/>
  <c r="Y7" i="18" s="1"/>
  <c r="Y18" i="18" s="1"/>
  <c r="Z9" i="18" s="1"/>
  <c r="Z21" i="18" s="1"/>
  <c r="W24" i="18"/>
  <c r="W25" i="18" s="1"/>
  <c r="W26" i="18" s="1"/>
  <c r="W19" i="18"/>
  <c r="X3" i="18"/>
  <c r="Z4" i="17"/>
  <c r="Y13" i="17"/>
  <c r="X2" i="16"/>
  <c r="W13" i="16"/>
  <c r="W19" i="16" s="1"/>
  <c r="X5" i="16"/>
  <c r="X16" i="16" s="1"/>
  <c r="X4" i="16"/>
  <c r="T8" i="15"/>
  <c r="T10" i="15" s="1"/>
  <c r="T15" i="15"/>
  <c r="T14" i="15" s="1"/>
  <c r="T13" i="15" s="1"/>
  <c r="T19" i="15" s="1"/>
  <c r="X16" i="18" l="1"/>
  <c r="X15" i="18" s="1"/>
  <c r="X8" i="18"/>
  <c r="X10" i="18" s="1"/>
  <c r="Z3" i="17"/>
  <c r="Y19" i="17"/>
  <c r="Y24" i="17"/>
  <c r="Y25" i="17" s="1"/>
  <c r="Y26" i="17" s="1"/>
  <c r="Z15" i="17"/>
  <c r="X15" i="16"/>
  <c r="X3" i="16"/>
  <c r="X8" i="16" s="1"/>
  <c r="X10" i="16" s="1"/>
  <c r="X22" i="16" s="1"/>
  <c r="X23" i="16" s="1"/>
  <c r="W24" i="16"/>
  <c r="W25" i="16" s="1"/>
  <c r="W26" i="16" s="1"/>
  <c r="Y6" i="16"/>
  <c r="Y17" i="16" s="1"/>
  <c r="Z7" i="16" s="1"/>
  <c r="Z18" i="16" s="1"/>
  <c r="AA9" i="16" s="1"/>
  <c r="AA21" i="16" s="1"/>
  <c r="U5" i="15"/>
  <c r="T24" i="15"/>
  <c r="T22" i="15"/>
  <c r="T23" i="15" s="1"/>
  <c r="U6" i="15"/>
  <c r="U17" i="15" s="1"/>
  <c r="U4" i="15"/>
  <c r="U3" i="15"/>
  <c r="U2" i="15"/>
  <c r="Y6" i="18" l="1"/>
  <c r="Y17" i="18" s="1"/>
  <c r="Z7" i="18" s="1"/>
  <c r="Z18" i="18" s="1"/>
  <c r="AA9" i="18" s="1"/>
  <c r="AA21" i="18" s="1"/>
  <c r="X14" i="18"/>
  <c r="X13" i="18" s="1"/>
  <c r="Y3" i="18" s="1"/>
  <c r="Y2" i="18"/>
  <c r="Y5" i="18"/>
  <c r="X22" i="18"/>
  <c r="X23" i="18" s="1"/>
  <c r="Z14" i="17"/>
  <c r="Z13" i="17" s="1"/>
  <c r="Z8" i="17"/>
  <c r="Z10" i="17" s="1"/>
  <c r="AA5" i="17" s="1"/>
  <c r="AA16" i="17" s="1"/>
  <c r="AB6" i="17" s="1"/>
  <c r="AB17" i="17" s="1"/>
  <c r="AC7" i="17" s="1"/>
  <c r="AC18" i="17" s="1"/>
  <c r="AD9" i="17" s="1"/>
  <c r="AD21" i="17" s="1"/>
  <c r="Y5" i="16"/>
  <c r="Y16" i="16" s="1"/>
  <c r="Z6" i="16" s="1"/>
  <c r="Z17" i="16" s="1"/>
  <c r="AA7" i="16" s="1"/>
  <c r="AA18" i="16" s="1"/>
  <c r="AB9" i="16" s="1"/>
  <c r="AB21" i="16" s="1"/>
  <c r="Y2" i="16"/>
  <c r="X14" i="16"/>
  <c r="Y4" i="16" s="1"/>
  <c r="U16" i="15"/>
  <c r="U15" i="15" s="1"/>
  <c r="U14" i="15" s="1"/>
  <c r="U13" i="15" s="1"/>
  <c r="T25" i="15"/>
  <c r="T26" i="15" s="1"/>
  <c r="V7" i="15"/>
  <c r="V18" i="15" s="1"/>
  <c r="W9" i="15" s="1"/>
  <c r="W21" i="15" s="1"/>
  <c r="U8" i="15"/>
  <c r="U10" i="15" s="1"/>
  <c r="X24" i="18" l="1"/>
  <c r="X25" i="18" s="1"/>
  <c r="X26" i="18" s="1"/>
  <c r="X19" i="18"/>
  <c r="Y4" i="18"/>
  <c r="Y8" i="18" s="1"/>
  <c r="Y10" i="18" s="1"/>
  <c r="Y16" i="18"/>
  <c r="AA4" i="17"/>
  <c r="AA15" i="17" s="1"/>
  <c r="AA3" i="17"/>
  <c r="Z19" i="17"/>
  <c r="Z24" i="17"/>
  <c r="Z22" i="17"/>
  <c r="Z23" i="17" s="1"/>
  <c r="AA2" i="17"/>
  <c r="Y15" i="16"/>
  <c r="X13" i="16"/>
  <c r="X19" i="16" s="1"/>
  <c r="U22" i="15"/>
  <c r="U23" i="15" s="1"/>
  <c r="V6" i="15"/>
  <c r="V17" i="15" s="1"/>
  <c r="W7" i="15" s="1"/>
  <c r="W18" i="15" s="1"/>
  <c r="X9" i="15" s="1"/>
  <c r="X21" i="15" s="1"/>
  <c r="V5" i="15"/>
  <c r="U19" i="15"/>
  <c r="V4" i="15"/>
  <c r="V2" i="15"/>
  <c r="U24" i="15"/>
  <c r="V3" i="15"/>
  <c r="Y15" i="18" l="1"/>
  <c r="Z5" i="18" s="1"/>
  <c r="Z6" i="18"/>
  <c r="Z17" i="18" s="1"/>
  <c r="AA7" i="18" s="1"/>
  <c r="AA18" i="18" s="1"/>
  <c r="AB9" i="18" s="1"/>
  <c r="AB21" i="18" s="1"/>
  <c r="Z2" i="18"/>
  <c r="Y22" i="18"/>
  <c r="Y23" i="18" s="1"/>
  <c r="AA14" i="17"/>
  <c r="AA13" i="17" s="1"/>
  <c r="AA8" i="17"/>
  <c r="AA10" i="17" s="1"/>
  <c r="AB5" i="17" s="1"/>
  <c r="AB16" i="17" s="1"/>
  <c r="AC6" i="17" s="1"/>
  <c r="AC17" i="17" s="1"/>
  <c r="Z25" i="17"/>
  <c r="Z26" i="17" s="1"/>
  <c r="X24" i="16"/>
  <c r="X25" i="16" s="1"/>
  <c r="X26" i="16" s="1"/>
  <c r="Y3" i="16"/>
  <c r="Y14" i="16" s="1"/>
  <c r="Y13" i="16" s="1"/>
  <c r="U25" i="15"/>
  <c r="U26" i="15" s="1"/>
  <c r="V16" i="15"/>
  <c r="V15" i="15" s="1"/>
  <c r="V8" i="15"/>
  <c r="V10" i="15" s="1"/>
  <c r="Y14" i="18" l="1"/>
  <c r="Z4" i="18" s="1"/>
  <c r="Z16" i="18"/>
  <c r="AD7" i="17"/>
  <c r="AD18" i="17" s="1"/>
  <c r="AE9" i="17" s="1"/>
  <c r="AE21" i="17" s="1"/>
  <c r="AB4" i="17"/>
  <c r="AA22" i="17"/>
  <c r="AA23" i="17" s="1"/>
  <c r="AB2" i="17"/>
  <c r="AA19" i="17"/>
  <c r="AA24" i="17"/>
  <c r="AB3" i="17"/>
  <c r="Y8" i="16"/>
  <c r="Y10" i="16" s="1"/>
  <c r="Z4" i="16" s="1"/>
  <c r="Y19" i="16"/>
  <c r="Y24" i="16"/>
  <c r="W5" i="15"/>
  <c r="V22" i="15"/>
  <c r="V23" i="15" s="1"/>
  <c r="V14" i="15"/>
  <c r="V13" i="15" s="1"/>
  <c r="V19" i="15" s="1"/>
  <c r="W2" i="15"/>
  <c r="W6" i="15"/>
  <c r="W17" i="15" s="1"/>
  <c r="X7" i="15" s="1"/>
  <c r="X18" i="15" s="1"/>
  <c r="Y9" i="15" s="1"/>
  <c r="Y21" i="15" s="1"/>
  <c r="Y13" i="18" l="1"/>
  <c r="Z3" i="18" s="1"/>
  <c r="Z8" i="18" s="1"/>
  <c r="Z10" i="18" s="1"/>
  <c r="Z22" i="18" s="1"/>
  <c r="Z23" i="18" s="1"/>
  <c r="Z15" i="18"/>
  <c r="AA25" i="17"/>
  <c r="AA26" i="17" s="1"/>
  <c r="AB15" i="17"/>
  <c r="AB8" i="17"/>
  <c r="AB10" i="17" s="1"/>
  <c r="Z2" i="16"/>
  <c r="Z5" i="16"/>
  <c r="Z16" i="16" s="1"/>
  <c r="AA6" i="16" s="1"/>
  <c r="AA17" i="16" s="1"/>
  <c r="AB7" i="16" s="1"/>
  <c r="AB18" i="16" s="1"/>
  <c r="AC9" i="16" s="1"/>
  <c r="AC21" i="16" s="1"/>
  <c r="Z3" i="16"/>
  <c r="Y22" i="16"/>
  <c r="Y23" i="16" s="1"/>
  <c r="Y25" i="16" s="1"/>
  <c r="Y26" i="16" s="1"/>
  <c r="V24" i="15"/>
  <c r="V25" i="15" s="1"/>
  <c r="V26" i="15" s="1"/>
  <c r="W4" i="15"/>
  <c r="W3" i="15"/>
  <c r="W16" i="15"/>
  <c r="AC5" i="17" l="1"/>
  <c r="AC16" i="17" s="1"/>
  <c r="AD6" i="17" s="1"/>
  <c r="AD17" i="17" s="1"/>
  <c r="AE7" i="17" s="1"/>
  <c r="AE18" i="17" s="1"/>
  <c r="AF9" i="17" s="1"/>
  <c r="AF21" i="17" s="1"/>
  <c r="Y19" i="18"/>
  <c r="Y24" i="18"/>
  <c r="Y25" i="18" s="1"/>
  <c r="Y26" i="18" s="1"/>
  <c r="AA5" i="18"/>
  <c r="AA6" i="18"/>
  <c r="AA17" i="18" s="1"/>
  <c r="AB7" i="18" s="1"/>
  <c r="AB18" i="18" s="1"/>
  <c r="AC9" i="18" s="1"/>
  <c r="AC21" i="18" s="1"/>
  <c r="Z14" i="18"/>
  <c r="Z13" i="18" s="1"/>
  <c r="Z24" i="18" s="1"/>
  <c r="Z25" i="18" s="1"/>
  <c r="AA2" i="18"/>
  <c r="AB14" i="17"/>
  <c r="AC4" i="17" s="1"/>
  <c r="AB22" i="17"/>
  <c r="AB23" i="17" s="1"/>
  <c r="AC2" i="17"/>
  <c r="Z15" i="16"/>
  <c r="Z14" i="16" s="1"/>
  <c r="Z8" i="16"/>
  <c r="Z10" i="16" s="1"/>
  <c r="W15" i="15"/>
  <c r="W14" i="15" s="1"/>
  <c r="W8" i="15"/>
  <c r="W10" i="15" s="1"/>
  <c r="Z26" i="18" l="1"/>
  <c r="AA16" i="18"/>
  <c r="AA3" i="18"/>
  <c r="AA4" i="18"/>
  <c r="Z19" i="18"/>
  <c r="AB13" i="17"/>
  <c r="AB19" i="17" s="1"/>
  <c r="AC15" i="17"/>
  <c r="AA5" i="16"/>
  <c r="AA16" i="16" s="1"/>
  <c r="AB6" i="16" s="1"/>
  <c r="AB17" i="16" s="1"/>
  <c r="AC7" i="16" s="1"/>
  <c r="AC18" i="16" s="1"/>
  <c r="AD9" i="16" s="1"/>
  <c r="AD21" i="16" s="1"/>
  <c r="Z13" i="16"/>
  <c r="AA3" i="16" s="1"/>
  <c r="AA4" i="16"/>
  <c r="Z22" i="16"/>
  <c r="Z23" i="16" s="1"/>
  <c r="AA2" i="16"/>
  <c r="W22" i="15"/>
  <c r="W23" i="15" s="1"/>
  <c r="W13" i="15"/>
  <c r="W19" i="15" s="1"/>
  <c r="X2" i="15"/>
  <c r="X6" i="15"/>
  <c r="X17" i="15" s="1"/>
  <c r="Y7" i="15" s="1"/>
  <c r="Y18" i="15" s="1"/>
  <c r="Z9" i="15" s="1"/>
  <c r="Z21" i="15" s="1"/>
  <c r="X5" i="15"/>
  <c r="X4" i="15"/>
  <c r="AA15" i="18" l="1"/>
  <c r="AA14" i="18" s="1"/>
  <c r="AA13" i="18" s="1"/>
  <c r="AA24" i="18" s="1"/>
  <c r="AA8" i="18"/>
  <c r="AA10" i="18" s="1"/>
  <c r="AB24" i="17"/>
  <c r="AB25" i="17" s="1"/>
  <c r="AB26" i="17" s="1"/>
  <c r="AC3" i="17"/>
  <c r="AC8" i="17" s="1"/>
  <c r="AC10" i="17" s="1"/>
  <c r="AC22" i="17" s="1"/>
  <c r="AC23" i="17" s="1"/>
  <c r="AA15" i="16"/>
  <c r="Z19" i="16"/>
  <c r="Z24" i="16"/>
  <c r="Z25" i="16" s="1"/>
  <c r="Z26" i="16" s="1"/>
  <c r="AA8" i="16"/>
  <c r="AA10" i="16" s="1"/>
  <c r="AB2" i="16" s="1"/>
  <c r="W24" i="15"/>
  <c r="W25" i="15" s="1"/>
  <c r="W26" i="15" s="1"/>
  <c r="X3" i="15"/>
  <c r="X8" i="15" s="1"/>
  <c r="X10" i="15" s="1"/>
  <c r="X16" i="15"/>
  <c r="X15" i="15" s="1"/>
  <c r="AB5" i="18" l="1"/>
  <c r="AA22" i="18"/>
  <c r="AA23" i="18" s="1"/>
  <c r="AA25" i="18" s="1"/>
  <c r="AA26" i="18" s="1"/>
  <c r="AB6" i="18"/>
  <c r="AB17" i="18" s="1"/>
  <c r="AC7" i="18" s="1"/>
  <c r="AC18" i="18" s="1"/>
  <c r="AD9" i="18" s="1"/>
  <c r="AD21" i="18" s="1"/>
  <c r="AD5" i="17"/>
  <c r="AD16" i="17" s="1"/>
  <c r="AE6" i="17" s="1"/>
  <c r="AE17" i="17" s="1"/>
  <c r="AF7" i="17" s="1"/>
  <c r="AF18" i="17" s="1"/>
  <c r="AG9" i="17" s="1"/>
  <c r="AG21" i="17" s="1"/>
  <c r="AB4" i="18"/>
  <c r="AA19" i="18"/>
  <c r="AB3" i="18"/>
  <c r="AB2" i="18"/>
  <c r="AC14" i="17"/>
  <c r="AC13" i="17" s="1"/>
  <c r="AC24" i="17" s="1"/>
  <c r="AC25" i="17" s="1"/>
  <c r="AC26" i="17" s="1"/>
  <c r="AD2" i="17"/>
  <c r="AB5" i="16"/>
  <c r="AB16" i="16" s="1"/>
  <c r="AA14" i="16"/>
  <c r="AA13" i="16" s="1"/>
  <c r="AA24" i="16" s="1"/>
  <c r="AA22" i="16"/>
  <c r="AA23" i="16" s="1"/>
  <c r="X22" i="15"/>
  <c r="X23" i="15" s="1"/>
  <c r="X14" i="15"/>
  <c r="Y5" i="15"/>
  <c r="Y2" i="15"/>
  <c r="Y6" i="15"/>
  <c r="Y17" i="15" s="1"/>
  <c r="Z7" i="15" s="1"/>
  <c r="Z18" i="15" s="1"/>
  <c r="AA9" i="15" s="1"/>
  <c r="AA21" i="15" s="1"/>
  <c r="AB16" i="18" l="1"/>
  <c r="AB15" i="18" s="1"/>
  <c r="AB14" i="18" s="1"/>
  <c r="AB8" i="18"/>
  <c r="AB10" i="18" s="1"/>
  <c r="AD3" i="17"/>
  <c r="AC19" i="17"/>
  <c r="AD4" i="17"/>
  <c r="AD15" i="17" s="1"/>
  <c r="AA25" i="16"/>
  <c r="AA26" i="16" s="1"/>
  <c r="AB4" i="16"/>
  <c r="AB15" i="16" s="1"/>
  <c r="AA19" i="16"/>
  <c r="AB3" i="16"/>
  <c r="AC6" i="16"/>
  <c r="AC17" i="16" s="1"/>
  <c r="AD7" i="16" s="1"/>
  <c r="AD18" i="16" s="1"/>
  <c r="AE9" i="16" s="1"/>
  <c r="AE21" i="16" s="1"/>
  <c r="Y4" i="15"/>
  <c r="X13" i="15"/>
  <c r="Y16" i="15"/>
  <c r="AC5" i="18" l="1"/>
  <c r="AC4" i="18"/>
  <c r="AB13" i="18"/>
  <c r="AC3" i="18" s="1"/>
  <c r="AB22" i="18"/>
  <c r="AB23" i="18" s="1"/>
  <c r="AC6" i="18"/>
  <c r="AC17" i="18" s="1"/>
  <c r="AD7" i="18" s="1"/>
  <c r="AD18" i="18" s="1"/>
  <c r="AE9" i="18" s="1"/>
  <c r="AE21" i="18" s="1"/>
  <c r="AC2" i="18"/>
  <c r="AD14" i="17"/>
  <c r="AD13" i="17" s="1"/>
  <c r="AD8" i="17"/>
  <c r="AD10" i="17" s="1"/>
  <c r="AD22" i="17" s="1"/>
  <c r="AD23" i="17" s="1"/>
  <c r="AB8" i="16"/>
  <c r="AB10" i="16" s="1"/>
  <c r="AC2" i="16" s="1"/>
  <c r="AB14" i="16"/>
  <c r="AB13" i="16" s="1"/>
  <c r="AB19" i="16" s="1"/>
  <c r="Y15" i="15"/>
  <c r="Y3" i="15"/>
  <c r="Y8" i="15" s="1"/>
  <c r="Y10" i="15" s="1"/>
  <c r="X19" i="15"/>
  <c r="X24" i="15"/>
  <c r="X25" i="15" s="1"/>
  <c r="X26" i="15" s="1"/>
  <c r="AC16" i="18" l="1"/>
  <c r="AE5" i="17"/>
  <c r="AE16" i="17" s="1"/>
  <c r="AF6" i="17" s="1"/>
  <c r="AF17" i="17" s="1"/>
  <c r="AG7" i="17" s="1"/>
  <c r="AG18" i="17" s="1"/>
  <c r="AH9" i="17" s="1"/>
  <c r="AH21" i="17" s="1"/>
  <c r="AB19" i="18"/>
  <c r="AB24" i="18"/>
  <c r="AB25" i="18" s="1"/>
  <c r="AB26" i="18" s="1"/>
  <c r="AC8" i="18"/>
  <c r="AC10" i="18" s="1"/>
  <c r="AC22" i="18" s="1"/>
  <c r="AC23" i="18" s="1"/>
  <c r="AE4" i="17"/>
  <c r="AE2" i="17"/>
  <c r="AE3" i="17"/>
  <c r="AD24" i="17"/>
  <c r="AD25" i="17" s="1"/>
  <c r="AD26" i="17" s="1"/>
  <c r="AD19" i="17"/>
  <c r="AC5" i="16"/>
  <c r="AC16" i="16" s="1"/>
  <c r="AD6" i="16" s="1"/>
  <c r="AD17" i="16" s="1"/>
  <c r="AE7" i="16" s="1"/>
  <c r="AE18" i="16" s="1"/>
  <c r="AF9" i="16" s="1"/>
  <c r="AF21" i="16" s="1"/>
  <c r="AB24" i="16"/>
  <c r="AB22" i="16"/>
  <c r="AB23" i="16" s="1"/>
  <c r="AC3" i="16"/>
  <c r="AC4" i="16"/>
  <c r="Y22" i="15"/>
  <c r="Y23" i="15" s="1"/>
  <c r="Z5" i="15"/>
  <c r="Y14" i="15"/>
  <c r="Z6" i="15"/>
  <c r="Z17" i="15" s="1"/>
  <c r="AA7" i="15" s="1"/>
  <c r="AA18" i="15" s="1"/>
  <c r="AB9" i="15" s="1"/>
  <c r="AB21" i="15" s="1"/>
  <c r="Z2" i="15"/>
  <c r="AE15" i="17" l="1"/>
  <c r="AE14" i="17" s="1"/>
  <c r="AD6" i="18"/>
  <c r="AD17" i="18" s="1"/>
  <c r="AE7" i="18" s="1"/>
  <c r="AE18" i="18" s="1"/>
  <c r="AF9" i="18" s="1"/>
  <c r="AF21" i="18" s="1"/>
  <c r="AC15" i="18"/>
  <c r="AD5" i="18" s="1"/>
  <c r="AD2" i="18"/>
  <c r="AE8" i="17"/>
  <c r="AE10" i="17" s="1"/>
  <c r="AC15" i="16"/>
  <c r="AC14" i="16" s="1"/>
  <c r="AC13" i="16" s="1"/>
  <c r="AB25" i="16"/>
  <c r="AB26" i="16" s="1"/>
  <c r="AC8" i="16"/>
  <c r="AC10" i="16" s="1"/>
  <c r="Z4" i="15"/>
  <c r="Y13" i="15"/>
  <c r="Y24" i="15" s="1"/>
  <c r="Y25" i="15" s="1"/>
  <c r="Y26" i="15" s="1"/>
  <c r="Z16" i="15"/>
  <c r="AD16" i="18" l="1"/>
  <c r="AF5" i="17"/>
  <c r="AF16" i="17" s="1"/>
  <c r="AG6" i="17" s="1"/>
  <c r="AG17" i="17" s="1"/>
  <c r="AH7" i="17" s="1"/>
  <c r="AH18" i="17" s="1"/>
  <c r="AI9" i="17" s="1"/>
  <c r="AI21" i="17" s="1"/>
  <c r="AC14" i="18"/>
  <c r="AD4" i="18" s="1"/>
  <c r="AF4" i="17"/>
  <c r="AE22" i="17"/>
  <c r="AE23" i="17" s="1"/>
  <c r="AE13" i="17"/>
  <c r="AF2" i="17"/>
  <c r="AD5" i="16"/>
  <c r="AD16" i="16" s="1"/>
  <c r="AE6" i="16" s="1"/>
  <c r="AE17" i="16" s="1"/>
  <c r="AF7" i="16" s="1"/>
  <c r="AF18" i="16" s="1"/>
  <c r="AG9" i="16" s="1"/>
  <c r="AG21" i="16" s="1"/>
  <c r="AD3" i="16"/>
  <c r="AC22" i="16"/>
  <c r="AC23" i="16" s="1"/>
  <c r="AD2" i="16"/>
  <c r="AD4" i="16"/>
  <c r="AC19" i="16"/>
  <c r="AC24" i="16"/>
  <c r="Z15" i="15"/>
  <c r="Y19" i="15"/>
  <c r="Z3" i="15"/>
  <c r="Z8" i="15" s="1"/>
  <c r="Z10" i="15" s="1"/>
  <c r="AD15" i="18" l="1"/>
  <c r="AF15" i="17"/>
  <c r="AC13" i="18"/>
  <c r="AC19" i="18" s="1"/>
  <c r="AE19" i="17"/>
  <c r="AE24" i="17"/>
  <c r="AE25" i="17" s="1"/>
  <c r="AE26" i="17" s="1"/>
  <c r="AF3" i="17"/>
  <c r="AF8" i="17" s="1"/>
  <c r="AF10" i="17" s="1"/>
  <c r="AG2" i="17" s="1"/>
  <c r="AC25" i="16"/>
  <c r="AC26" i="16" s="1"/>
  <c r="AD15" i="16"/>
  <c r="AD8" i="16"/>
  <c r="AD10" i="16" s="1"/>
  <c r="AA5" i="15"/>
  <c r="Z22" i="15"/>
  <c r="Z23" i="15" s="1"/>
  <c r="AA6" i="15"/>
  <c r="AA17" i="15" s="1"/>
  <c r="AA2" i="15"/>
  <c r="Z14" i="15"/>
  <c r="AD3" i="18" l="1"/>
  <c r="AD8" i="18" s="1"/>
  <c r="AD10" i="18" s="1"/>
  <c r="AC24" i="18"/>
  <c r="AC25" i="18" s="1"/>
  <c r="AC26" i="18" s="1"/>
  <c r="AG5" i="17"/>
  <c r="AG16" i="17" s="1"/>
  <c r="AH6" i="17" s="1"/>
  <c r="AH17" i="17" s="1"/>
  <c r="AI7" i="17" s="1"/>
  <c r="AI18" i="17" s="1"/>
  <c r="AJ9" i="17" s="1"/>
  <c r="AJ21" i="17" s="1"/>
  <c r="AF14" i="17"/>
  <c r="AF13" i="17" s="1"/>
  <c r="AF22" i="17"/>
  <c r="AF23" i="17" s="1"/>
  <c r="AD14" i="16"/>
  <c r="AE4" i="16" s="1"/>
  <c r="AE5" i="16"/>
  <c r="AE2" i="16"/>
  <c r="AD22" i="16"/>
  <c r="AD23" i="16" s="1"/>
  <c r="AA16" i="15"/>
  <c r="Z13" i="15"/>
  <c r="AA4" i="15"/>
  <c r="AB7" i="15"/>
  <c r="AE6" i="18" l="1"/>
  <c r="AE17" i="18" s="1"/>
  <c r="AE5" i="18"/>
  <c r="AD14" i="18"/>
  <c r="AE4" i="18" s="1"/>
  <c r="AE2" i="18"/>
  <c r="AD22" i="18"/>
  <c r="AD23" i="18" s="1"/>
  <c r="AG4" i="17"/>
  <c r="AG15" i="17" s="1"/>
  <c r="AF19" i="17"/>
  <c r="AF24" i="17"/>
  <c r="AF25" i="17" s="1"/>
  <c r="AF26" i="17" s="1"/>
  <c r="AG3" i="17"/>
  <c r="AD13" i="16"/>
  <c r="AE16" i="16"/>
  <c r="AA15" i="15"/>
  <c r="Z24" i="15"/>
  <c r="Z25" i="15" s="1"/>
  <c r="Z26" i="15" s="1"/>
  <c r="AA3" i="15"/>
  <c r="AA8" i="15" s="1"/>
  <c r="AA10" i="15" s="1"/>
  <c r="Z19" i="15"/>
  <c r="AB18" i="15"/>
  <c r="AE16" i="18" l="1"/>
  <c r="AE15" i="18" s="1"/>
  <c r="AF7" i="18"/>
  <c r="AF18" i="18" s="1"/>
  <c r="AG9" i="18" s="1"/>
  <c r="AG21" i="18" s="1"/>
  <c r="AD13" i="18"/>
  <c r="AD19" i="18" s="1"/>
  <c r="AB5" i="15"/>
  <c r="AG14" i="17"/>
  <c r="AG8" i="17"/>
  <c r="AG10" i="17" s="1"/>
  <c r="AH5" i="17" s="1"/>
  <c r="AH16" i="17" s="1"/>
  <c r="AI6" i="17" s="1"/>
  <c r="AI17" i="17" s="1"/>
  <c r="AJ7" i="17" s="1"/>
  <c r="AJ18" i="17" s="1"/>
  <c r="AK9" i="17" s="1"/>
  <c r="AK21" i="17" s="1"/>
  <c r="AD19" i="16"/>
  <c r="AD24" i="16"/>
  <c r="AD25" i="16" s="1"/>
  <c r="AD26" i="16" s="1"/>
  <c r="AE3" i="16"/>
  <c r="AE8" i="16" s="1"/>
  <c r="AE10" i="16" s="1"/>
  <c r="AF2" i="16" s="1"/>
  <c r="AF6" i="16"/>
  <c r="AF17" i="16" s="1"/>
  <c r="AG7" i="16" s="1"/>
  <c r="AG18" i="16" s="1"/>
  <c r="AH9" i="16" s="1"/>
  <c r="AH21" i="16" s="1"/>
  <c r="AE15" i="16"/>
  <c r="AB6" i="15"/>
  <c r="AB17" i="15" s="1"/>
  <c r="AC7" i="15" s="1"/>
  <c r="AA22" i="15"/>
  <c r="AA23" i="15" s="1"/>
  <c r="AB2" i="15"/>
  <c r="AA14" i="15"/>
  <c r="AC9" i="15"/>
  <c r="AC21" i="15" s="1"/>
  <c r="AE3" i="18" l="1"/>
  <c r="AE14" i="18" s="1"/>
  <c r="AE13" i="18" s="1"/>
  <c r="AD24" i="18"/>
  <c r="AD25" i="18" s="1"/>
  <c r="AD26" i="18" s="1"/>
  <c r="AH4" i="17"/>
  <c r="AH15" i="17" s="1"/>
  <c r="AG13" i="17"/>
  <c r="AH3" i="17" s="1"/>
  <c r="AH2" i="17"/>
  <c r="AG22" i="17"/>
  <c r="AG23" i="17" s="1"/>
  <c r="AE22" i="16"/>
  <c r="AE23" i="16" s="1"/>
  <c r="AE14" i="16"/>
  <c r="AF4" i="16" s="1"/>
  <c r="AF5" i="16"/>
  <c r="AF16" i="16" s="1"/>
  <c r="AG6" i="16" s="1"/>
  <c r="AG17" i="16" s="1"/>
  <c r="AH7" i="16" s="1"/>
  <c r="AH18" i="16" s="1"/>
  <c r="AI9" i="16" s="1"/>
  <c r="AI21" i="16" s="1"/>
  <c r="AA13" i="15"/>
  <c r="AB3" i="15" s="1"/>
  <c r="AB4" i="15"/>
  <c r="AB16" i="15"/>
  <c r="AC18" i="15"/>
  <c r="AD9" i="15" s="1"/>
  <c r="AD21" i="15" s="1"/>
  <c r="AE8" i="18" l="1"/>
  <c r="AE10" i="18" s="1"/>
  <c r="AF3" i="18" s="1"/>
  <c r="AE24" i="18"/>
  <c r="AE19" i="18"/>
  <c r="AH14" i="17"/>
  <c r="AH13" i="17" s="1"/>
  <c r="AG19" i="17"/>
  <c r="AG24" i="17"/>
  <c r="AG25" i="17" s="1"/>
  <c r="AG26" i="17" s="1"/>
  <c r="AH8" i="17"/>
  <c r="AH10" i="17" s="1"/>
  <c r="AE13" i="16"/>
  <c r="AE24" i="16" s="1"/>
  <c r="AE25" i="16" s="1"/>
  <c r="AE26" i="16" s="1"/>
  <c r="AF15" i="16"/>
  <c r="AB8" i="15"/>
  <c r="AB10" i="15" s="1"/>
  <c r="AB22" i="15" s="1"/>
  <c r="AB23" i="15" s="1"/>
  <c r="AA19" i="15"/>
  <c r="AA24" i="15"/>
  <c r="AA25" i="15" s="1"/>
  <c r="AA26" i="15" s="1"/>
  <c r="AB15" i="15"/>
  <c r="AF5" i="18" l="1"/>
  <c r="AF6" i="18"/>
  <c r="AF17" i="18" s="1"/>
  <c r="AG7" i="18" s="1"/>
  <c r="AG18" i="18" s="1"/>
  <c r="AH9" i="18" s="1"/>
  <c r="AH21" i="18" s="1"/>
  <c r="AF4" i="18"/>
  <c r="AE22" i="18"/>
  <c r="AE23" i="18" s="1"/>
  <c r="AE25" i="18" s="1"/>
  <c r="AE26" i="18" s="1"/>
  <c r="AF2" i="18"/>
  <c r="AI4" i="17"/>
  <c r="AH24" i="17"/>
  <c r="AH19" i="17"/>
  <c r="AI3" i="17"/>
  <c r="AI5" i="17"/>
  <c r="AI16" i="17" s="1"/>
  <c r="AH22" i="17"/>
  <c r="AH23" i="17" s="1"/>
  <c r="AI2" i="17"/>
  <c r="AF3" i="16"/>
  <c r="AF14" i="16" s="1"/>
  <c r="AF13" i="16" s="1"/>
  <c r="AC5" i="15"/>
  <c r="AE19" i="16"/>
  <c r="AC6" i="15"/>
  <c r="AC17" i="15" s="1"/>
  <c r="AD7" i="15" s="1"/>
  <c r="AD18" i="15" s="1"/>
  <c r="AE9" i="15" s="1"/>
  <c r="AE21" i="15" s="1"/>
  <c r="AC2" i="15"/>
  <c r="AB14" i="15"/>
  <c r="AC4" i="15" s="1"/>
  <c r="AF16" i="18" l="1"/>
  <c r="AF15" i="18" s="1"/>
  <c r="AF14" i="18" s="1"/>
  <c r="AH25" i="17"/>
  <c r="AH26" i="17" s="1"/>
  <c r="AF8" i="18"/>
  <c r="AF10" i="18" s="1"/>
  <c r="AJ6" i="17"/>
  <c r="AJ17" i="17" s="1"/>
  <c r="AK7" i="17" s="1"/>
  <c r="AK18" i="17" s="1"/>
  <c r="AL9" i="17" s="1"/>
  <c r="AL21" i="17" s="1"/>
  <c r="AI15" i="17"/>
  <c r="AI8" i="17"/>
  <c r="AI10" i="17" s="1"/>
  <c r="AF8" i="16"/>
  <c r="AF10" i="16" s="1"/>
  <c r="AG3" i="16" s="1"/>
  <c r="AF24" i="16"/>
  <c r="AF19" i="16"/>
  <c r="AB13" i="15"/>
  <c r="AC3" i="15" s="1"/>
  <c r="AC16" i="15"/>
  <c r="AC15" i="15" s="1"/>
  <c r="AG6" i="18" l="1"/>
  <c r="AG17" i="18" s="1"/>
  <c r="AH7" i="18" s="1"/>
  <c r="AH18" i="18" s="1"/>
  <c r="AI9" i="18" s="1"/>
  <c r="AI21" i="18" s="1"/>
  <c r="AG4" i="18"/>
  <c r="AF13" i="18"/>
  <c r="AF24" i="18" s="1"/>
  <c r="AG5" i="18"/>
  <c r="AJ5" i="17"/>
  <c r="AJ16" i="17" s="1"/>
  <c r="AK6" i="17" s="1"/>
  <c r="AK17" i="17" s="1"/>
  <c r="AL7" i="17" s="1"/>
  <c r="AG2" i="18"/>
  <c r="AF22" i="18"/>
  <c r="AF23" i="18" s="1"/>
  <c r="AI14" i="17"/>
  <c r="AI13" i="17" s="1"/>
  <c r="AJ3" i="17" s="1"/>
  <c r="AJ2" i="17"/>
  <c r="AI22" i="17"/>
  <c r="AI23" i="17" s="1"/>
  <c r="AG4" i="16"/>
  <c r="AG5" i="16"/>
  <c r="AG16" i="16" s="1"/>
  <c r="AG2" i="16"/>
  <c r="AF22" i="16"/>
  <c r="AF23" i="16" s="1"/>
  <c r="AF25" i="16" s="1"/>
  <c r="AF26" i="16" s="1"/>
  <c r="AB19" i="15"/>
  <c r="AB24" i="15"/>
  <c r="AB25" i="15" s="1"/>
  <c r="AB26" i="15" s="1"/>
  <c r="AC8" i="15"/>
  <c r="AC10" i="15" s="1"/>
  <c r="AC22" i="15" s="1"/>
  <c r="AC14" i="15"/>
  <c r="AC13" i="15" s="1"/>
  <c r="AG16" i="18" l="1"/>
  <c r="AG15" i="18" s="1"/>
  <c r="AF25" i="18"/>
  <c r="AF26" i="18" s="1"/>
  <c r="AG3" i="18"/>
  <c r="AF19" i="18"/>
  <c r="AJ4" i="17"/>
  <c r="AJ8" i="17" s="1"/>
  <c r="AJ10" i="17" s="1"/>
  <c r="AI24" i="17"/>
  <c r="AI25" i="17" s="1"/>
  <c r="AI26" i="17" s="1"/>
  <c r="AI19" i="17"/>
  <c r="AL18" i="17"/>
  <c r="AM9" i="17" s="1"/>
  <c r="AM21" i="17" s="1"/>
  <c r="AG15" i="16"/>
  <c r="AG14" i="16" s="1"/>
  <c r="AG8" i="16"/>
  <c r="AG10" i="16" s="1"/>
  <c r="AH6" i="16"/>
  <c r="AD2" i="15"/>
  <c r="AD6" i="15"/>
  <c r="AD17" i="15" s="1"/>
  <c r="AE7" i="15" s="1"/>
  <c r="AE18" i="15" s="1"/>
  <c r="AF9" i="15" s="1"/>
  <c r="AF21" i="15" s="1"/>
  <c r="AC19" i="15"/>
  <c r="AC24" i="15"/>
  <c r="AD4" i="15"/>
  <c r="AD5" i="15"/>
  <c r="AC23" i="15"/>
  <c r="AD3" i="15"/>
  <c r="AG14" i="18" l="1"/>
  <c r="AG13" i="18" s="1"/>
  <c r="AG8" i="18"/>
  <c r="AG10" i="18" s="1"/>
  <c r="AG22" i="18" s="1"/>
  <c r="AG23" i="18" s="1"/>
  <c r="AH6" i="18"/>
  <c r="AH17" i="18" s="1"/>
  <c r="AJ15" i="17"/>
  <c r="AK5" i="17" s="1"/>
  <c r="AK16" i="17" s="1"/>
  <c r="AK2" i="17"/>
  <c r="AJ22" i="17"/>
  <c r="AJ23" i="17" s="1"/>
  <c r="AH5" i="16"/>
  <c r="AH4" i="16"/>
  <c r="AH2" i="16"/>
  <c r="AG22" i="16"/>
  <c r="AG23" i="16" s="1"/>
  <c r="AG13" i="16"/>
  <c r="AG24" i="16" s="1"/>
  <c r="AH17" i="16"/>
  <c r="AC25" i="15"/>
  <c r="AC26" i="15" s="1"/>
  <c r="AD8" i="15"/>
  <c r="AD10" i="15" s="1"/>
  <c r="AD22" i="15" s="1"/>
  <c r="AD16" i="15"/>
  <c r="AD15" i="15" s="1"/>
  <c r="AH5" i="18" l="1"/>
  <c r="AH16" i="18" s="1"/>
  <c r="AH4" i="18"/>
  <c r="AG19" i="18"/>
  <c r="AG24" i="18"/>
  <c r="AG25" i="18" s="1"/>
  <c r="AG26" i="18" s="1"/>
  <c r="AH3" i="18"/>
  <c r="AH2" i="18"/>
  <c r="AI7" i="18"/>
  <c r="AI18" i="18" s="1"/>
  <c r="AJ9" i="18" s="1"/>
  <c r="AJ21" i="18" s="1"/>
  <c r="AJ14" i="17"/>
  <c r="AK4" i="17" s="1"/>
  <c r="AL6" i="17"/>
  <c r="AL17" i="17" s="1"/>
  <c r="AM7" i="17" s="1"/>
  <c r="AM18" i="17" s="1"/>
  <c r="AN9" i="17" s="1"/>
  <c r="AN21" i="17" s="1"/>
  <c r="AH16" i="16"/>
  <c r="AH15" i="16" s="1"/>
  <c r="AG25" i="16"/>
  <c r="AG26" i="16" s="1"/>
  <c r="AH3" i="16"/>
  <c r="AH8" i="16" s="1"/>
  <c r="AH10" i="16" s="1"/>
  <c r="AG19" i="16"/>
  <c r="AI7" i="16"/>
  <c r="AI18" i="16" s="1"/>
  <c r="AJ9" i="16" s="1"/>
  <c r="AJ21" i="16" s="1"/>
  <c r="AE6" i="15"/>
  <c r="AE17" i="15" s="1"/>
  <c r="AF7" i="15" s="1"/>
  <c r="AF18" i="15" s="1"/>
  <c r="AG9" i="15" s="1"/>
  <c r="AG21" i="15" s="1"/>
  <c r="AD14" i="15"/>
  <c r="AD13" i="15" s="1"/>
  <c r="AE3" i="15" s="1"/>
  <c r="AE5" i="15"/>
  <c r="AE2" i="15"/>
  <c r="AD23" i="15"/>
  <c r="AH15" i="18" l="1"/>
  <c r="AI5" i="18" s="1"/>
  <c r="AH8" i="18"/>
  <c r="AH10" i="18" s="1"/>
  <c r="AI2" i="18" s="1"/>
  <c r="AJ13" i="17"/>
  <c r="AK3" i="17" s="1"/>
  <c r="AK8" i="17" s="1"/>
  <c r="AK10" i="17" s="1"/>
  <c r="AK15" i="17"/>
  <c r="AI6" i="16"/>
  <c r="AI17" i="16" s="1"/>
  <c r="AJ7" i="16" s="1"/>
  <c r="AJ18" i="16" s="1"/>
  <c r="AK9" i="16" s="1"/>
  <c r="AK21" i="16" s="1"/>
  <c r="AI5" i="16"/>
  <c r="AH14" i="16"/>
  <c r="AI4" i="16" s="1"/>
  <c r="AI2" i="16"/>
  <c r="AH22" i="16"/>
  <c r="AH23" i="16" s="1"/>
  <c r="AE16" i="15"/>
  <c r="AE4" i="15"/>
  <c r="AD19" i="15"/>
  <c r="AD24" i="15"/>
  <c r="AD25" i="15" s="1"/>
  <c r="AD26" i="15" s="1"/>
  <c r="AI6" i="18" l="1"/>
  <c r="AI17" i="18" s="1"/>
  <c r="AJ7" i="18" s="1"/>
  <c r="AJ18" i="18" s="1"/>
  <c r="AK9" i="18" s="1"/>
  <c r="AK21" i="18" s="1"/>
  <c r="AI16" i="18"/>
  <c r="AH14" i="18"/>
  <c r="AH13" i="18" s="1"/>
  <c r="AH24" i="18" s="1"/>
  <c r="AH22" i="18"/>
  <c r="AH23" i="18" s="1"/>
  <c r="AJ24" i="17"/>
  <c r="AJ25" i="17" s="1"/>
  <c r="AJ26" i="17" s="1"/>
  <c r="AK14" i="17"/>
  <c r="AL4" i="17" s="1"/>
  <c r="AJ19" i="17"/>
  <c r="AL2" i="17"/>
  <c r="AK22" i="17"/>
  <c r="AK23" i="17" s="1"/>
  <c r="AL5" i="17"/>
  <c r="AI16" i="16"/>
  <c r="AJ6" i="16" s="1"/>
  <c r="AJ17" i="16" s="1"/>
  <c r="AK7" i="16" s="1"/>
  <c r="AK18" i="16" s="1"/>
  <c r="AL9" i="16" s="1"/>
  <c r="AL21" i="16" s="1"/>
  <c r="AH13" i="16"/>
  <c r="AH24" i="16" s="1"/>
  <c r="AH25" i="16" s="1"/>
  <c r="AH26" i="16" s="1"/>
  <c r="AE15" i="15"/>
  <c r="AE8" i="15"/>
  <c r="AI4" i="18" l="1"/>
  <c r="AI15" i="18" s="1"/>
  <c r="AH19" i="18"/>
  <c r="AI3" i="18"/>
  <c r="AH25" i="18"/>
  <c r="AH26" i="18" s="1"/>
  <c r="AK13" i="17"/>
  <c r="AK19" i="17" s="1"/>
  <c r="AL16" i="17"/>
  <c r="AL15" i="17" s="1"/>
  <c r="AI15" i="16"/>
  <c r="AI3" i="16"/>
  <c r="AH19" i="16"/>
  <c r="AE10" i="15"/>
  <c r="AE14" i="15"/>
  <c r="AI14" i="18" l="1"/>
  <c r="AI13" i="18" s="1"/>
  <c r="AI8" i="18"/>
  <c r="AI10" i="18" s="1"/>
  <c r="AJ6" i="18" s="1"/>
  <c r="AJ17" i="18" s="1"/>
  <c r="AK7" i="18" s="1"/>
  <c r="AK18" i="18" s="1"/>
  <c r="AL9" i="18" s="1"/>
  <c r="AL21" i="18" s="1"/>
  <c r="AJ5" i="18"/>
  <c r="AL3" i="17"/>
  <c r="AL14" i="17" s="1"/>
  <c r="AL13" i="17" s="1"/>
  <c r="AK24" i="17"/>
  <c r="AK25" i="17" s="1"/>
  <c r="AK26" i="17" s="1"/>
  <c r="AM6" i="17"/>
  <c r="AM17" i="17" s="1"/>
  <c r="AN7" i="17" s="1"/>
  <c r="AN18" i="17" s="1"/>
  <c r="AO9" i="17" s="1"/>
  <c r="AO21" i="17" s="1"/>
  <c r="AI14" i="16"/>
  <c r="AI8" i="16"/>
  <c r="AI10" i="16" s="1"/>
  <c r="AJ2" i="16" s="1"/>
  <c r="AF2" i="15"/>
  <c r="AE22" i="15"/>
  <c r="AE23" i="15" s="1"/>
  <c r="AF5" i="15"/>
  <c r="AF6" i="15"/>
  <c r="AF17" i="15" s="1"/>
  <c r="AG7" i="15" s="1"/>
  <c r="AG18" i="15" s="1"/>
  <c r="AH9" i="15" s="1"/>
  <c r="AH21" i="15" s="1"/>
  <c r="AF4" i="15"/>
  <c r="AE13" i="15"/>
  <c r="AF3" i="15" s="1"/>
  <c r="AI24" i="18" l="1"/>
  <c r="AJ4" i="18"/>
  <c r="AJ16" i="18"/>
  <c r="AJ2" i="18"/>
  <c r="AI22" i="18"/>
  <c r="AI23" i="18" s="1"/>
  <c r="AI19" i="18"/>
  <c r="AJ3" i="18"/>
  <c r="AL8" i="17"/>
  <c r="AL10" i="17" s="1"/>
  <c r="AM5" i="17" s="1"/>
  <c r="AM16" i="17" s="1"/>
  <c r="AN6" i="17" s="1"/>
  <c r="AN17" i="17" s="1"/>
  <c r="AO7" i="17" s="1"/>
  <c r="AO18" i="17" s="1"/>
  <c r="AP9" i="17" s="1"/>
  <c r="AP21" i="17" s="1"/>
  <c r="AL19" i="17"/>
  <c r="AL24" i="17"/>
  <c r="AJ5" i="16"/>
  <c r="AJ16" i="16" s="1"/>
  <c r="AK6" i="16" s="1"/>
  <c r="AK17" i="16" s="1"/>
  <c r="AL7" i="16" s="1"/>
  <c r="AL18" i="16" s="1"/>
  <c r="AM9" i="16" s="1"/>
  <c r="AM21" i="16" s="1"/>
  <c r="AJ4" i="16"/>
  <c r="AI13" i="16"/>
  <c r="AI24" i="16" s="1"/>
  <c r="AI22" i="16"/>
  <c r="AI23" i="16" s="1"/>
  <c r="AF16" i="15"/>
  <c r="AF15" i="15" s="1"/>
  <c r="AF14" i="15" s="1"/>
  <c r="AF13" i="15" s="1"/>
  <c r="AF8" i="15"/>
  <c r="AF10" i="15" s="1"/>
  <c r="AE24" i="15"/>
  <c r="AE25" i="15" s="1"/>
  <c r="AE26" i="15" s="1"/>
  <c r="AE19" i="15"/>
  <c r="AI25" i="18" l="1"/>
  <c r="AI26" i="18" s="1"/>
  <c r="AJ15" i="18"/>
  <c r="AJ14" i="18" s="1"/>
  <c r="AM3" i="17"/>
  <c r="AJ8" i="18"/>
  <c r="AJ10" i="18" s="1"/>
  <c r="AK6" i="18" s="1"/>
  <c r="AK17" i="18" s="1"/>
  <c r="AM4" i="17"/>
  <c r="AM15" i="17" s="1"/>
  <c r="AL22" i="17"/>
  <c r="AL23" i="17" s="1"/>
  <c r="AL25" i="17" s="1"/>
  <c r="AL26" i="17" s="1"/>
  <c r="AM2" i="17"/>
  <c r="AJ15" i="16"/>
  <c r="AI25" i="16"/>
  <c r="AI26" i="16" s="1"/>
  <c r="AI19" i="16"/>
  <c r="AJ3" i="16"/>
  <c r="AJ8" i="16" s="1"/>
  <c r="AJ10" i="16" s="1"/>
  <c r="AK2" i="16" s="1"/>
  <c r="AF22" i="15"/>
  <c r="AF23" i="15" s="1"/>
  <c r="AG6" i="15"/>
  <c r="AG17" i="15" s="1"/>
  <c r="AG5" i="15"/>
  <c r="AG2" i="15"/>
  <c r="AG3" i="15"/>
  <c r="AF19" i="15"/>
  <c r="AG4" i="15"/>
  <c r="AF24" i="15"/>
  <c r="AJ13" i="18" l="1"/>
  <c r="AJ19" i="18" s="1"/>
  <c r="AL7" i="18"/>
  <c r="AL18" i="18" s="1"/>
  <c r="AM9" i="18" s="1"/>
  <c r="AM21" i="18" s="1"/>
  <c r="AM14" i="17"/>
  <c r="AM13" i="17" s="1"/>
  <c r="AK4" i="18"/>
  <c r="AK5" i="18"/>
  <c r="AK16" i="18" s="1"/>
  <c r="AJ22" i="18"/>
  <c r="AJ23" i="18" s="1"/>
  <c r="AK2" i="18"/>
  <c r="AM8" i="17"/>
  <c r="AM10" i="17" s="1"/>
  <c r="AM22" i="17" s="1"/>
  <c r="AM23" i="17" s="1"/>
  <c r="AK5" i="16"/>
  <c r="AK16" i="16" s="1"/>
  <c r="AL6" i="16" s="1"/>
  <c r="AL17" i="16" s="1"/>
  <c r="AM7" i="16" s="1"/>
  <c r="AM18" i="16" s="1"/>
  <c r="AN9" i="16" s="1"/>
  <c r="AN21" i="16" s="1"/>
  <c r="AJ22" i="16"/>
  <c r="AJ23" i="16" s="1"/>
  <c r="AJ14" i="16"/>
  <c r="AJ13" i="16" s="1"/>
  <c r="AK3" i="16" s="1"/>
  <c r="AF25" i="15"/>
  <c r="AF26" i="15" s="1"/>
  <c r="AH7" i="15"/>
  <c r="AH18" i="15" s="1"/>
  <c r="AI9" i="15" s="1"/>
  <c r="AI21" i="15" s="1"/>
  <c r="AG16" i="15"/>
  <c r="AG15" i="15" s="1"/>
  <c r="AG8" i="15"/>
  <c r="AK3" i="18" l="1"/>
  <c r="AK8" i="18" s="1"/>
  <c r="AK10" i="18" s="1"/>
  <c r="AL6" i="18" s="1"/>
  <c r="AL17" i="18" s="1"/>
  <c r="AM7" i="18" s="1"/>
  <c r="AM18" i="18" s="1"/>
  <c r="AN9" i="18" s="1"/>
  <c r="AN21" i="18" s="1"/>
  <c r="AJ24" i="18"/>
  <c r="AJ25" i="18" s="1"/>
  <c r="AJ26" i="18" s="1"/>
  <c r="AN5" i="17"/>
  <c r="AN16" i="17" s="1"/>
  <c r="AO6" i="17" s="1"/>
  <c r="AO17" i="17" s="1"/>
  <c r="AP7" i="17" s="1"/>
  <c r="AP18" i="17" s="1"/>
  <c r="AN4" i="17"/>
  <c r="AN15" i="17" s="1"/>
  <c r="AK15" i="18"/>
  <c r="AK14" i="18" s="1"/>
  <c r="AK13" i="18" s="1"/>
  <c r="AN2" i="17"/>
  <c r="AM19" i="17"/>
  <c r="AN3" i="17"/>
  <c r="AM24" i="17"/>
  <c r="AM25" i="17" s="1"/>
  <c r="AM26" i="17" s="1"/>
  <c r="AK4" i="16"/>
  <c r="AK15" i="16" s="1"/>
  <c r="AK14" i="16" s="1"/>
  <c r="AK13" i="16" s="1"/>
  <c r="AJ24" i="16"/>
  <c r="AJ25" i="16" s="1"/>
  <c r="AJ26" i="16" s="1"/>
  <c r="AJ19" i="16"/>
  <c r="AG10" i="15"/>
  <c r="AH5" i="15" s="1"/>
  <c r="AG14" i="15"/>
  <c r="AL5" i="18" l="1"/>
  <c r="AL16" i="18" s="1"/>
  <c r="AL3" i="18"/>
  <c r="AL2" i="18"/>
  <c r="AK22" i="18"/>
  <c r="AK23" i="18" s="1"/>
  <c r="AL4" i="18"/>
  <c r="AK24" i="18"/>
  <c r="AK19" i="18"/>
  <c r="AN14" i="17"/>
  <c r="AN13" i="17" s="1"/>
  <c r="AN8" i="17"/>
  <c r="AN10" i="17" s="1"/>
  <c r="AO5" i="17" s="1"/>
  <c r="AO16" i="17" s="1"/>
  <c r="AP6" i="17" s="1"/>
  <c r="AP17" i="17" s="1"/>
  <c r="AK8" i="16"/>
  <c r="AK10" i="16" s="1"/>
  <c r="AL3" i="16" s="1"/>
  <c r="AK24" i="16"/>
  <c r="AK19" i="16"/>
  <c r="AH4" i="15"/>
  <c r="AG22" i="15"/>
  <c r="AG23" i="15" s="1"/>
  <c r="AH6" i="15"/>
  <c r="AH17" i="15" s="1"/>
  <c r="AI7" i="15" s="1"/>
  <c r="AI18" i="15" s="1"/>
  <c r="AJ9" i="15" s="1"/>
  <c r="AJ21" i="15" s="1"/>
  <c r="AH2" i="15"/>
  <c r="AG13" i="15"/>
  <c r="AG19" i="15" s="1"/>
  <c r="AK25" i="18" l="1"/>
  <c r="AK26" i="18" s="1"/>
  <c r="AL15" i="18"/>
  <c r="AL8" i="18"/>
  <c r="AL10" i="18" s="1"/>
  <c r="AM2" i="18" s="1"/>
  <c r="AO4" i="17"/>
  <c r="AO15" i="17" s="1"/>
  <c r="AO2" i="17"/>
  <c r="AN22" i="17"/>
  <c r="AN23" i="17" s="1"/>
  <c r="AN19" i="17"/>
  <c r="AN24" i="17"/>
  <c r="AO3" i="17"/>
  <c r="AK22" i="16"/>
  <c r="AK23" i="16" s="1"/>
  <c r="AK25" i="16" s="1"/>
  <c r="AK26" i="16" s="1"/>
  <c r="AL5" i="16"/>
  <c r="AL4" i="16"/>
  <c r="AL2" i="16"/>
  <c r="AH16" i="15"/>
  <c r="AH15" i="15" s="1"/>
  <c r="AH3" i="15"/>
  <c r="AG24" i="15"/>
  <c r="AG25" i="15" s="1"/>
  <c r="AG26" i="15" s="1"/>
  <c r="AM5" i="18" l="1"/>
  <c r="AM6" i="18"/>
  <c r="AM17" i="18" s="1"/>
  <c r="AN7" i="18" s="1"/>
  <c r="AN18" i="18" s="1"/>
  <c r="AO9" i="18" s="1"/>
  <c r="AO21" i="18" s="1"/>
  <c r="AL14" i="18"/>
  <c r="AL13" i="18" s="1"/>
  <c r="AM3" i="18" s="1"/>
  <c r="AL22" i="18"/>
  <c r="AL23" i="18" s="1"/>
  <c r="AO8" i="17"/>
  <c r="AO10" i="17" s="1"/>
  <c r="AP5" i="17" s="1"/>
  <c r="AP16" i="17" s="1"/>
  <c r="AO14" i="17"/>
  <c r="AN25" i="17"/>
  <c r="AN26" i="17" s="1"/>
  <c r="AL8" i="16"/>
  <c r="AL10" i="16" s="1"/>
  <c r="AM2" i="16" s="1"/>
  <c r="AL16" i="16"/>
  <c r="AL15" i="16" s="1"/>
  <c r="AH14" i="15"/>
  <c r="AH13" i="15" s="1"/>
  <c r="AH8" i="15"/>
  <c r="AH10" i="15" s="1"/>
  <c r="AH22" i="15" s="1"/>
  <c r="AM16" i="18" l="1"/>
  <c r="AM4" i="18"/>
  <c r="AL19" i="18"/>
  <c r="AL24" i="18"/>
  <c r="AL25" i="18" s="1"/>
  <c r="AL26" i="18" s="1"/>
  <c r="AP4" i="17"/>
  <c r="AP15" i="17" s="1"/>
  <c r="AO13" i="17"/>
  <c r="AP3" i="17" s="1"/>
  <c r="AP2" i="17"/>
  <c r="AO22" i="17"/>
  <c r="AO23" i="17" s="1"/>
  <c r="AL22" i="16"/>
  <c r="AL23" i="16" s="1"/>
  <c r="AM6" i="16"/>
  <c r="AM17" i="16" s="1"/>
  <c r="AN7" i="16" s="1"/>
  <c r="AN18" i="16" s="1"/>
  <c r="AO9" i="16" s="1"/>
  <c r="AO21" i="16" s="1"/>
  <c r="AL14" i="16"/>
  <c r="AL13" i="16" s="1"/>
  <c r="AM3" i="16" s="1"/>
  <c r="AM5" i="16"/>
  <c r="AI6" i="15"/>
  <c r="AI17" i="15" s="1"/>
  <c r="AJ7" i="15" s="1"/>
  <c r="AJ18" i="15" s="1"/>
  <c r="AK9" i="15" s="1"/>
  <c r="AK21" i="15" s="1"/>
  <c r="AI5" i="15"/>
  <c r="AI2" i="15"/>
  <c r="AI4" i="15"/>
  <c r="AH23" i="15"/>
  <c r="AI3" i="15"/>
  <c r="AH24" i="15"/>
  <c r="AH19" i="15"/>
  <c r="AM15" i="18" l="1"/>
  <c r="AM14" i="18" s="1"/>
  <c r="AM13" i="18" s="1"/>
  <c r="AM8" i="18"/>
  <c r="AM10" i="18" s="1"/>
  <c r="AN6" i="18" s="1"/>
  <c r="AN17" i="18" s="1"/>
  <c r="AO7" i="18" s="1"/>
  <c r="AO18" i="18" s="1"/>
  <c r="AP9" i="18" s="1"/>
  <c r="AP21" i="18" s="1"/>
  <c r="AP14" i="17"/>
  <c r="AP13" i="17" s="1"/>
  <c r="AO19" i="17"/>
  <c r="AO24" i="17"/>
  <c r="AO25" i="17" s="1"/>
  <c r="AO26" i="17" s="1"/>
  <c r="AP8" i="17"/>
  <c r="AP10" i="17" s="1"/>
  <c r="AP22" i="17" s="1"/>
  <c r="AP23" i="17" s="1"/>
  <c r="AM16" i="16"/>
  <c r="AN6" i="16" s="1"/>
  <c r="AN17" i="16" s="1"/>
  <c r="AM4" i="16"/>
  <c r="AM8" i="16" s="1"/>
  <c r="AM10" i="16" s="1"/>
  <c r="AM22" i="16" s="1"/>
  <c r="AM23" i="16" s="1"/>
  <c r="AL24" i="16"/>
  <c r="AL25" i="16" s="1"/>
  <c r="AL26" i="16" s="1"/>
  <c r="AL19" i="16"/>
  <c r="AI16" i="15"/>
  <c r="AI15" i="15" s="1"/>
  <c r="AH25" i="15"/>
  <c r="AH26" i="15" s="1"/>
  <c r="AI8" i="15"/>
  <c r="AI10" i="15" s="1"/>
  <c r="AI22" i="15" s="1"/>
  <c r="AM24" i="18" l="1"/>
  <c r="AN5" i="18"/>
  <c r="AN16" i="18" s="1"/>
  <c r="AN4" i="18"/>
  <c r="AM22" i="18"/>
  <c r="AM23" i="18" s="1"/>
  <c r="AN2" i="18"/>
  <c r="AM19" i="18"/>
  <c r="AN3" i="18"/>
  <c r="AP24" i="17"/>
  <c r="AP25" i="17" s="1"/>
  <c r="AP19" i="17"/>
  <c r="AN2" i="16"/>
  <c r="AO7" i="16"/>
  <c r="AO18" i="16" s="1"/>
  <c r="AP9" i="16" s="1"/>
  <c r="AP21" i="16" s="1"/>
  <c r="AM15" i="16"/>
  <c r="AJ6" i="15"/>
  <c r="AJ17" i="15" s="1"/>
  <c r="AJ5" i="15"/>
  <c r="AI14" i="15"/>
  <c r="AI13" i="15" s="1"/>
  <c r="AJ3" i="15" s="1"/>
  <c r="AJ2" i="15"/>
  <c r="AI23" i="15"/>
  <c r="AM25" i="18" l="1"/>
  <c r="AM26" i="18" s="1"/>
  <c r="AN15" i="18"/>
  <c r="AN14" i="18" s="1"/>
  <c r="AN8" i="18"/>
  <c r="AN10" i="18" s="1"/>
  <c r="AP26" i="17"/>
  <c r="AM14" i="16"/>
  <c r="AN4" i="16" s="1"/>
  <c r="AN5" i="16"/>
  <c r="AN16" i="16" s="1"/>
  <c r="AO6" i="16" s="1"/>
  <c r="AO17" i="16" s="1"/>
  <c r="AP7" i="16" s="1"/>
  <c r="AP18" i="16" s="1"/>
  <c r="AJ16" i="15"/>
  <c r="AJ4" i="15"/>
  <c r="AI19" i="15"/>
  <c r="AI24" i="15"/>
  <c r="AI25" i="15" s="1"/>
  <c r="AI26" i="15" s="1"/>
  <c r="AK7" i="15"/>
  <c r="AK18" i="15" s="1"/>
  <c r="AL9" i="15" s="1"/>
  <c r="AL21" i="15" s="1"/>
  <c r="AN22" i="18" l="1"/>
  <c r="AN23" i="18" s="1"/>
  <c r="AO6" i="18"/>
  <c r="AO5" i="18"/>
  <c r="AO2" i="18"/>
  <c r="AO4" i="18"/>
  <c r="AN13" i="18"/>
  <c r="AO3" i="18" s="1"/>
  <c r="AM13" i="16"/>
  <c r="AN3" i="16" s="1"/>
  <c r="AN8" i="16" s="1"/>
  <c r="AN10" i="16" s="1"/>
  <c r="AN15" i="16"/>
  <c r="AJ15" i="15"/>
  <c r="AJ14" i="15" s="1"/>
  <c r="AJ8" i="15"/>
  <c r="AJ10" i="15" s="1"/>
  <c r="AJ22" i="15" s="1"/>
  <c r="AO17" i="18" l="1"/>
  <c r="AP7" i="18" s="1"/>
  <c r="AP18" i="18" s="1"/>
  <c r="AN24" i="18"/>
  <c r="AN25" i="18" s="1"/>
  <c r="AN26" i="18" s="1"/>
  <c r="AN19" i="18"/>
  <c r="AO8" i="18"/>
  <c r="AO10" i="18" s="1"/>
  <c r="AO5" i="16"/>
  <c r="AO16" i="16" s="1"/>
  <c r="AP6" i="16" s="1"/>
  <c r="AP17" i="16" s="1"/>
  <c r="AM24" i="16"/>
  <c r="AM25" i="16" s="1"/>
  <c r="AM26" i="16" s="1"/>
  <c r="AM19" i="16"/>
  <c r="AN14" i="16"/>
  <c r="AO2" i="16"/>
  <c r="AN22" i="16"/>
  <c r="AN23" i="16" s="1"/>
  <c r="AK5" i="15"/>
  <c r="AJ23" i="15"/>
  <c r="AK6" i="15"/>
  <c r="AK17" i="15" s="1"/>
  <c r="AL7" i="15" s="1"/>
  <c r="AL18" i="15" s="1"/>
  <c r="AM9" i="15" s="1"/>
  <c r="AM21" i="15" s="1"/>
  <c r="AK4" i="15"/>
  <c r="AK2" i="15"/>
  <c r="AJ13" i="15"/>
  <c r="AK3" i="15" s="1"/>
  <c r="AO16" i="18" l="1"/>
  <c r="AP6" i="18" s="1"/>
  <c r="AP17" i="18" s="1"/>
  <c r="AP2" i="18"/>
  <c r="AO22" i="18"/>
  <c r="AO23" i="18" s="1"/>
  <c r="AO4" i="16"/>
  <c r="AO15" i="16" s="1"/>
  <c r="AN13" i="16"/>
  <c r="AK16" i="15"/>
  <c r="AK15" i="15" s="1"/>
  <c r="AJ19" i="15"/>
  <c r="AJ24" i="15"/>
  <c r="AJ25" i="15" s="1"/>
  <c r="AJ26" i="15" s="1"/>
  <c r="AK8" i="15"/>
  <c r="AK10" i="15" s="1"/>
  <c r="AK22" i="15" s="1"/>
  <c r="AO15" i="18" l="1"/>
  <c r="AP5" i="18" s="1"/>
  <c r="AP16" i="18" s="1"/>
  <c r="AN24" i="16"/>
  <c r="AN25" i="16" s="1"/>
  <c r="AN26" i="16" s="1"/>
  <c r="AO3" i="16"/>
  <c r="AN19" i="16"/>
  <c r="AL6" i="15"/>
  <c r="AL17" i="15" s="1"/>
  <c r="AM7" i="15" s="1"/>
  <c r="AM18" i="15" s="1"/>
  <c r="AN9" i="15" s="1"/>
  <c r="AN21" i="15" s="1"/>
  <c r="AL5" i="15"/>
  <c r="AK14" i="15"/>
  <c r="AK13" i="15" s="1"/>
  <c r="AK24" i="15" s="1"/>
  <c r="AL2" i="15"/>
  <c r="AK23" i="15"/>
  <c r="AO14" i="18" l="1"/>
  <c r="AP4" i="18" s="1"/>
  <c r="AP15" i="18" s="1"/>
  <c r="AO14" i="16"/>
  <c r="AO13" i="16" s="1"/>
  <c r="AO8" i="16"/>
  <c r="AO10" i="16" s="1"/>
  <c r="AL16" i="15"/>
  <c r="AK25" i="15"/>
  <c r="AK26" i="15" s="1"/>
  <c r="AL4" i="15"/>
  <c r="AL3" i="15"/>
  <c r="AK19" i="15"/>
  <c r="AO13" i="18" l="1"/>
  <c r="AP3" i="18" s="1"/>
  <c r="AP8" i="18" s="1"/>
  <c r="AP10" i="18" s="1"/>
  <c r="AP22" i="18" s="1"/>
  <c r="AP23" i="18" s="1"/>
  <c r="AP2" i="16"/>
  <c r="AP5" i="16"/>
  <c r="AP16" i="16" s="1"/>
  <c r="AP4" i="16"/>
  <c r="AO22" i="16"/>
  <c r="AO23" i="16" s="1"/>
  <c r="AO19" i="16"/>
  <c r="AO24" i="16"/>
  <c r="AP3" i="16"/>
  <c r="AL15" i="15"/>
  <c r="AL14" i="15" s="1"/>
  <c r="AL8" i="15"/>
  <c r="AO24" i="18" l="1"/>
  <c r="AO25" i="18" s="1"/>
  <c r="AO26" i="18" s="1"/>
  <c r="AO19" i="18"/>
  <c r="AP14" i="18"/>
  <c r="AP13" i="18" s="1"/>
  <c r="AP24" i="18" s="1"/>
  <c r="AP25" i="18" s="1"/>
  <c r="AP8" i="16"/>
  <c r="AP10" i="16" s="1"/>
  <c r="AP22" i="16" s="1"/>
  <c r="AP23" i="16" s="1"/>
  <c r="AP15" i="16"/>
  <c r="AP14" i="16" s="1"/>
  <c r="AO25" i="16"/>
  <c r="AO26" i="16" s="1"/>
  <c r="AL10" i="15"/>
  <c r="AM5" i="15" s="1"/>
  <c r="AL13" i="15"/>
  <c r="AL19" i="15" s="1"/>
  <c r="AP19" i="18" l="1"/>
  <c r="AP26" i="18"/>
  <c r="AP13" i="16"/>
  <c r="AP24" i="16" s="1"/>
  <c r="AP25" i="16" s="1"/>
  <c r="AM6" i="15"/>
  <c r="AM17" i="15" s="1"/>
  <c r="AN7" i="15" s="1"/>
  <c r="AN18" i="15" s="1"/>
  <c r="AO9" i="15" s="1"/>
  <c r="AO21" i="15" s="1"/>
  <c r="AL22" i="15"/>
  <c r="AL23" i="15" s="1"/>
  <c r="AM4" i="15"/>
  <c r="AM2" i="15"/>
  <c r="AM3" i="15"/>
  <c r="AL24" i="15"/>
  <c r="AP19" i="16" l="1"/>
  <c r="AP26" i="16"/>
  <c r="AM16" i="15"/>
  <c r="AM15" i="15" s="1"/>
  <c r="AM8" i="15"/>
  <c r="AM10" i="15" s="1"/>
  <c r="AL25" i="15"/>
  <c r="AL26" i="15" s="1"/>
  <c r="AN5" i="15" l="1"/>
  <c r="AN6" i="15"/>
  <c r="AN17" i="15" s="1"/>
  <c r="AM22" i="15"/>
  <c r="AM23" i="15" s="1"/>
  <c r="AM14" i="15"/>
  <c r="AN4" i="15" s="1"/>
  <c r="AN2" i="15"/>
  <c r="AN16" i="15" l="1"/>
  <c r="AO7" i="15"/>
  <c r="AO18" i="15" s="1"/>
  <c r="AP9" i="15" s="1"/>
  <c r="AP21" i="15" s="1"/>
  <c r="AM13" i="15"/>
  <c r="AN3" i="15" s="1"/>
  <c r="AN8" i="15" s="1"/>
  <c r="AN10" i="15" s="1"/>
  <c r="AO6" i="15" l="1"/>
  <c r="AO17" i="15" s="1"/>
  <c r="AP7" i="15" s="1"/>
  <c r="AP18" i="15" s="1"/>
  <c r="AN15" i="15"/>
  <c r="AN14" i="15" s="1"/>
  <c r="AN13" i="15" s="1"/>
  <c r="AM19" i="15"/>
  <c r="AM24" i="15"/>
  <c r="AM25" i="15" s="1"/>
  <c r="AM26" i="15" s="1"/>
  <c r="AN22" i="15"/>
  <c r="AN23" i="15" s="1"/>
  <c r="AO2" i="15"/>
  <c r="AO5" i="15" l="1"/>
  <c r="AO16" i="15" s="1"/>
  <c r="AO4" i="15"/>
  <c r="AO3" i="15"/>
  <c r="AN19" i="15"/>
  <c r="AN24" i="15"/>
  <c r="AN25" i="15" s="1"/>
  <c r="AN26" i="15" s="1"/>
  <c r="AO8" i="15" l="1"/>
  <c r="AO15" i="15"/>
  <c r="AO10" i="15" l="1"/>
  <c r="AO14" i="15"/>
  <c r="AO13" i="15" s="1"/>
  <c r="AO22" i="15" l="1"/>
  <c r="AO23" i="15" s="1"/>
  <c r="AP5" i="15"/>
  <c r="AP6" i="15"/>
  <c r="AP17" i="15" s="1"/>
  <c r="AP2" i="15"/>
  <c r="AP4" i="15"/>
  <c r="AP3" i="15"/>
  <c r="AO24" i="15"/>
  <c r="AO19" i="15"/>
  <c r="AO25" i="15" l="1"/>
  <c r="AO26" i="15" s="1"/>
  <c r="AP16" i="15"/>
  <c r="AP15" i="15" s="1"/>
  <c r="AP8" i="15"/>
  <c r="AP14" i="15" l="1"/>
  <c r="AP13" i="15" s="1"/>
  <c r="AP24" i="15" s="1"/>
  <c r="AP10" i="15"/>
  <c r="AP22" i="15" l="1"/>
  <c r="AP23" i="15" s="1"/>
  <c r="AP25" i="15" s="1"/>
  <c r="AP19" i="15"/>
  <c r="AP26" i="15" l="1"/>
</calcChain>
</file>

<file path=xl/sharedStrings.xml><?xml version="1.0" encoding="utf-8"?>
<sst xmlns="http://schemas.openxmlformats.org/spreadsheetml/2006/main" count="893" uniqueCount="155">
  <si>
    <t>Skladový doklad</t>
  </si>
  <si>
    <t>Skladová karta</t>
  </si>
  <si>
    <t>Šarže</t>
  </si>
  <si>
    <t>PR-10/2019</t>
  </si>
  <si>
    <t>PR-101/2021</t>
  </si>
  <si>
    <t>PR-104/2021</t>
  </si>
  <si>
    <t>PR-12/2020</t>
  </si>
  <si>
    <t>PR-121/2019</t>
  </si>
  <si>
    <t>PR-124/2018</t>
  </si>
  <si>
    <t>PR-129/2021</t>
  </si>
  <si>
    <t>PR-135/2020</t>
  </si>
  <si>
    <t>PR-141/2019</t>
  </si>
  <si>
    <t>PR-150/2018</t>
  </si>
  <si>
    <t>PR-156/2017</t>
  </si>
  <si>
    <t>PR-159/2019</t>
  </si>
  <si>
    <t>PR-16/2018</t>
  </si>
  <si>
    <t>PR-167/2018</t>
  </si>
  <si>
    <t>PR-172/2017</t>
  </si>
  <si>
    <t>PR-180/2020</t>
  </si>
  <si>
    <t>PR-189/2018</t>
  </si>
  <si>
    <t>PR-19/2018</t>
  </si>
  <si>
    <t>PR-197/2020</t>
  </si>
  <si>
    <t>PR-199/2019</t>
  </si>
  <si>
    <t>PR-204/2018</t>
  </si>
  <si>
    <t>PR-228/2020</t>
  </si>
  <si>
    <t>PR-230/2017</t>
  </si>
  <si>
    <t>PR-255/2017</t>
  </si>
  <si>
    <t>PR-261/2018</t>
  </si>
  <si>
    <t>PR-264/2019</t>
  </si>
  <si>
    <t>PR-264/2020</t>
  </si>
  <si>
    <t>PR-275/2020</t>
  </si>
  <si>
    <t>PR-284/2018</t>
  </si>
  <si>
    <t>PR-293/2017</t>
  </si>
  <si>
    <t>PR-298/2019</t>
  </si>
  <si>
    <t>PR-306/2018</t>
  </si>
  <si>
    <t>PR-307/2019</t>
  </si>
  <si>
    <t>PR-309/2020</t>
  </si>
  <si>
    <t>PR-323/2017</t>
  </si>
  <si>
    <t>PR-323/2018</t>
  </si>
  <si>
    <t>PR-335/2019</t>
  </si>
  <si>
    <t>PR-338/2018</t>
  </si>
  <si>
    <t>PR-344/2017</t>
  </si>
  <si>
    <t>PR-348/2017</t>
  </si>
  <si>
    <t>PR-351/2020</t>
  </si>
  <si>
    <t>PR-352/2018</t>
  </si>
  <si>
    <t>PR-364/2019</t>
  </si>
  <si>
    <t>PR-371/2017</t>
  </si>
  <si>
    <t>PR-382/2018</t>
  </si>
  <si>
    <t>PR-39/2019</t>
  </si>
  <si>
    <t>PR-390/2018</t>
  </si>
  <si>
    <t>PR-393/2020</t>
  </si>
  <si>
    <t>PR-405/2019</t>
  </si>
  <si>
    <t>PR-407/2020</t>
  </si>
  <si>
    <t>PR-408/2018</t>
  </si>
  <si>
    <t>PR-421/2017</t>
  </si>
  <si>
    <t>PR-433/2017</t>
  </si>
  <si>
    <t>PR-442/2019</t>
  </si>
  <si>
    <t>PR-446/2017</t>
  </si>
  <si>
    <t>PR-448/2020</t>
  </si>
  <si>
    <t>PR-450/2018</t>
  </si>
  <si>
    <t>PR-462/2017</t>
  </si>
  <si>
    <t>PR-462/2019</t>
  </si>
  <si>
    <t>PR-479/2017</t>
  </si>
  <si>
    <t>PR-48/2018</t>
  </si>
  <si>
    <t>PR-48/2019</t>
  </si>
  <si>
    <t>PR-491/2019</t>
  </si>
  <si>
    <t>PR-515/2017</t>
  </si>
  <si>
    <t>PR-61/2021</t>
  </si>
  <si>
    <t>PR-65/2020</t>
  </si>
  <si>
    <t>PR-74/2021</t>
  </si>
  <si>
    <t>PR-86/2018</t>
  </si>
  <si>
    <t>PR-89/2019</t>
  </si>
  <si>
    <t>PR-96/2020</t>
  </si>
  <si>
    <t>PR-99/2018</t>
  </si>
  <si>
    <t>PR-118/2020</t>
  </si>
  <si>
    <t>PR-13/2021</t>
  </si>
  <si>
    <t>PR-240/2019</t>
  </si>
  <si>
    <t>PR-249/2018</t>
  </si>
  <si>
    <t>PR-75/2020</t>
  </si>
  <si>
    <t>SUV-10CY</t>
  </si>
  <si>
    <t>SUV-10MG</t>
  </si>
  <si>
    <t>SUV-10YE</t>
  </si>
  <si>
    <t>SUV-10BK</t>
  </si>
  <si>
    <t>Datum přijetí</t>
  </si>
  <si>
    <t>Popisky řádků</t>
  </si>
  <si>
    <t>Celkový součet</t>
  </si>
  <si>
    <t>Popisky sloupců</t>
  </si>
  <si>
    <t>Sm. odchylka</t>
  </si>
  <si>
    <t>Sm. odchylka:</t>
  </si>
  <si>
    <t>Stáří</t>
  </si>
  <si>
    <t>Počet z Stáří</t>
  </si>
  <si>
    <t>BK</t>
  </si>
  <si>
    <t>CY</t>
  </si>
  <si>
    <t>MG</t>
  </si>
  <si>
    <t>YE</t>
  </si>
  <si>
    <t>Stř. hodnota:</t>
  </si>
  <si>
    <t>Datum</t>
  </si>
  <si>
    <t>Počet</t>
  </si>
  <si>
    <t>2017</t>
  </si>
  <si>
    <t>Čtv2</t>
  </si>
  <si>
    <t>V</t>
  </si>
  <si>
    <t>VI</t>
  </si>
  <si>
    <t>Čtv3</t>
  </si>
  <si>
    <t>VII</t>
  </si>
  <si>
    <t>VIII</t>
  </si>
  <si>
    <t>IX</t>
  </si>
  <si>
    <t>Čtv4</t>
  </si>
  <si>
    <t>X</t>
  </si>
  <si>
    <t>XI</t>
  </si>
  <si>
    <t>XII</t>
  </si>
  <si>
    <t>2018</t>
  </si>
  <si>
    <t>Čtv1</t>
  </si>
  <si>
    <t>I</t>
  </si>
  <si>
    <t>II</t>
  </si>
  <si>
    <t>III</t>
  </si>
  <si>
    <t>IV</t>
  </si>
  <si>
    <t>2019</t>
  </si>
  <si>
    <t>2020</t>
  </si>
  <si>
    <t>2021</t>
  </si>
  <si>
    <t>Součet z Počet</t>
  </si>
  <si>
    <t>2016</t>
  </si>
  <si>
    <t>Měsíc</t>
  </si>
  <si>
    <t>Průměr</t>
  </si>
  <si>
    <t>Spodní limit:</t>
  </si>
  <si>
    <t>Horní limit:</t>
  </si>
  <si>
    <t>Nákupní cena:</t>
  </si>
  <si>
    <t>Prodejní cena:</t>
  </si>
  <si>
    <t>Cena za likvidaci:</t>
  </si>
  <si>
    <t>Na skladě</t>
  </si>
  <si>
    <t>stáří 2</t>
  </si>
  <si>
    <t>stáří 3</t>
  </si>
  <si>
    <t>stáří 4</t>
  </si>
  <si>
    <t>stáří 5</t>
  </si>
  <si>
    <t>stáří 6</t>
  </si>
  <si>
    <t>stáří 7</t>
  </si>
  <si>
    <t>Nákup</t>
  </si>
  <si>
    <t>Poptávka</t>
  </si>
  <si>
    <t>Prodej</t>
  </si>
  <si>
    <t>Ks v balení:</t>
  </si>
  <si>
    <t>celkem</t>
  </si>
  <si>
    <t>Náklady</t>
  </si>
  <si>
    <t>Příjmy</t>
  </si>
  <si>
    <t>Likvidace</t>
  </si>
  <si>
    <t>Náklady - nákup</t>
  </si>
  <si>
    <t>Náklady - likvidace</t>
  </si>
  <si>
    <t>Fixní náklady</t>
  </si>
  <si>
    <t>Zisk</t>
  </si>
  <si>
    <t>Stáří šarže</t>
  </si>
  <si>
    <t>Sleva:</t>
  </si>
  <si>
    <t>Kumulativní zisk</t>
  </si>
  <si>
    <t>Fixní náklady:</t>
  </si>
  <si>
    <t>Limity:</t>
  </si>
  <si>
    <t>30x90</t>
  </si>
  <si>
    <t>Cena dopravy:</t>
  </si>
  <si>
    <t>Kumulativní pravděpodobnost (Poisson)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</si>
</sst>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mm\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/>
    <xf numFmtId="14" fontId="5" fillId="0" borderId="0" xfId="0" applyNumberFormat="1" applyFon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2" borderId="3" xfId="0" applyFont="1" applyFill="1" applyBorder="1"/>
    <xf numFmtId="0" fontId="5" fillId="3" borderId="2" xfId="0" applyFont="1" applyFill="1" applyBorder="1"/>
    <xf numFmtId="0" fontId="5" fillId="4" borderId="2" xfId="0" applyFont="1" applyFill="1" applyBorder="1"/>
    <xf numFmtId="0" fontId="4" fillId="5" borderId="1" xfId="0" applyFont="1" applyFill="1" applyBorder="1"/>
    <xf numFmtId="14" fontId="0" fillId="0" borderId="0" xfId="0" applyNumberFormat="1" applyAlignment="1">
      <alignment horizontal="left" indent="1"/>
    </xf>
    <xf numFmtId="164" fontId="5" fillId="0" borderId="0" xfId="0" applyNumberFormat="1" applyFont="1"/>
    <xf numFmtId="164" fontId="0" fillId="0" borderId="0" xfId="0" applyNumberFormat="1"/>
    <xf numFmtId="164" fontId="0" fillId="0" borderId="0" xfId="0" applyNumberFormat="1" applyAlignment="1">
      <alignment horizontal="left" indent="1"/>
    </xf>
    <xf numFmtId="0" fontId="0" fillId="0" borderId="3" xfId="0" applyBorder="1"/>
    <xf numFmtId="44" fontId="0" fillId="0" borderId="0" xfId="1" applyFont="1"/>
    <xf numFmtId="0" fontId="0" fillId="0" borderId="0" xfId="1" applyNumberFormat="1" applyFont="1"/>
    <xf numFmtId="4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44" fontId="0" fillId="0" borderId="0" xfId="0" applyNumberFormat="1" applyBorder="1"/>
    <xf numFmtId="44" fontId="0" fillId="0" borderId="5" xfId="0" applyNumberFormat="1" applyBorder="1"/>
    <xf numFmtId="44" fontId="5" fillId="0" borderId="7" xfId="0" applyNumberFormat="1" applyFont="1" applyBorder="1"/>
    <xf numFmtId="44" fontId="5" fillId="0" borderId="8" xfId="0" applyNumberFormat="1" applyFont="1" applyBorder="1"/>
    <xf numFmtId="0" fontId="0" fillId="0" borderId="2" xfId="0" applyBorder="1"/>
    <xf numFmtId="0" fontId="5" fillId="0" borderId="8" xfId="0" applyFont="1" applyBorder="1"/>
    <xf numFmtId="0" fontId="5" fillId="0" borderId="7" xfId="0" applyFont="1" applyBorder="1"/>
    <xf numFmtId="0" fontId="3" fillId="0" borderId="0" xfId="0" applyFont="1"/>
    <xf numFmtId="9" fontId="3" fillId="0" borderId="0" xfId="2" applyFont="1"/>
    <xf numFmtId="0" fontId="2" fillId="0" borderId="0" xfId="0" applyFont="1"/>
    <xf numFmtId="0" fontId="5" fillId="0" borderId="0" xfId="0" applyFont="1" applyBorder="1" applyAlignment="1">
      <alignment horizontal="left"/>
    </xf>
    <xf numFmtId="44" fontId="5" fillId="0" borderId="0" xfId="0" applyNumberFormat="1" applyFont="1" applyBorder="1"/>
    <xf numFmtId="0" fontId="5" fillId="0" borderId="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0" xfId="0" applyFont="1" applyAlignment="1">
      <alignment horizontal="center"/>
    </xf>
    <xf numFmtId="17" fontId="1" fillId="0" borderId="0" xfId="0" applyNumberFormat="1" applyFont="1"/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[sim_ink.xlsx]Expirace!Kontingenční tabulka1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tx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006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Expirace!$H$1:$H$2</c:f>
              <c:strCache>
                <c:ptCount val="1"/>
                <c:pt idx="0">
                  <c:v>SUV-10BK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Expirace!$G$3:$G$8</c:f>
              <c:strCache>
                <c:ptCount val="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strCache>
            </c:strRef>
          </c:cat>
          <c:val>
            <c:numRef>
              <c:f>Expirace!$H$3:$H$8</c:f>
              <c:numCache>
                <c:formatCode>General</c:formatCode>
                <c:ptCount val="5"/>
                <c:pt idx="0">
                  <c:v>41</c:v>
                </c:pt>
                <c:pt idx="1">
                  <c:v>22</c:v>
                </c:pt>
                <c:pt idx="2">
                  <c:v>6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43-46FF-A46A-1A3ED934AD95}"/>
            </c:ext>
          </c:extLst>
        </c:ser>
        <c:ser>
          <c:idx val="1"/>
          <c:order val="1"/>
          <c:tx>
            <c:strRef>
              <c:f>Expirace!$I$1:$I$2</c:f>
              <c:strCache>
                <c:ptCount val="1"/>
                <c:pt idx="0">
                  <c:v>SUV-10CY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Expirace!$G$3:$G$8</c:f>
              <c:strCache>
                <c:ptCount val="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strCache>
            </c:strRef>
          </c:cat>
          <c:val>
            <c:numRef>
              <c:f>Expirace!$I$3:$I$8</c:f>
              <c:numCache>
                <c:formatCode>General</c:formatCode>
                <c:ptCount val="5"/>
                <c:pt idx="0">
                  <c:v>30</c:v>
                </c:pt>
                <c:pt idx="1">
                  <c:v>29</c:v>
                </c:pt>
                <c:pt idx="2">
                  <c:v>6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43-46FF-A46A-1A3ED934AD95}"/>
            </c:ext>
          </c:extLst>
        </c:ser>
        <c:ser>
          <c:idx val="2"/>
          <c:order val="2"/>
          <c:tx>
            <c:strRef>
              <c:f>Expirace!$J$1:$J$2</c:f>
              <c:strCache>
                <c:ptCount val="1"/>
                <c:pt idx="0">
                  <c:v>SUV-10MG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</c:spPr>
          <c:invertIfNegative val="0"/>
          <c:cat>
            <c:strRef>
              <c:f>Expirace!$G$3:$G$8</c:f>
              <c:strCache>
                <c:ptCount val="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strCache>
            </c:strRef>
          </c:cat>
          <c:val>
            <c:numRef>
              <c:f>Expirace!$J$3:$J$8</c:f>
              <c:numCache>
                <c:formatCode>General</c:formatCode>
                <c:ptCount val="5"/>
                <c:pt idx="0">
                  <c:v>61</c:v>
                </c:pt>
                <c:pt idx="1">
                  <c:v>15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43-46FF-A46A-1A3ED934AD95}"/>
            </c:ext>
          </c:extLst>
        </c:ser>
        <c:ser>
          <c:idx val="3"/>
          <c:order val="3"/>
          <c:tx>
            <c:strRef>
              <c:f>Expirace!$K$1:$K$2</c:f>
              <c:strCache>
                <c:ptCount val="1"/>
                <c:pt idx="0">
                  <c:v>SUV-10YE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Expirace!$G$3:$G$8</c:f>
              <c:strCache>
                <c:ptCount val="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strCache>
            </c:strRef>
          </c:cat>
          <c:val>
            <c:numRef>
              <c:f>Expirace!$K$3:$K$8</c:f>
              <c:numCache>
                <c:formatCode>General</c:formatCode>
                <c:ptCount val="5"/>
                <c:pt idx="0">
                  <c:v>54</c:v>
                </c:pt>
                <c:pt idx="1">
                  <c:v>17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43-46FF-A46A-1A3ED934A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8473424"/>
        <c:axId val="838470800"/>
      </c:barChart>
      <c:catAx>
        <c:axId val="83847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38470800"/>
        <c:crosses val="autoZero"/>
        <c:auto val="1"/>
        <c:lblAlgn val="ctr"/>
        <c:lblOffset val="100"/>
        <c:noMultiLvlLbl val="0"/>
      </c:catAx>
      <c:valAx>
        <c:axId val="83847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38473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</xdr:colOff>
      <xdr:row>8</xdr:row>
      <xdr:rowOff>110490</xdr:rowOff>
    </xdr:from>
    <xdr:to>
      <xdr:col>11</xdr:col>
      <xdr:colOff>426720</xdr:colOff>
      <xdr:row>23</xdr:row>
      <xdr:rowOff>110490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0A5752C-268B-4DB5-8E8C-DDE993B1A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eta Kleníková" refreshedDate="44348.383918749998" createdVersion="7" refreshedVersion="7" minRefreshableVersion="3" recordCount="60" xr:uid="{A5CCBD50-BFF5-4CCC-88DB-0534E6E4BC41}">
  <cacheSource type="worksheet">
    <worksheetSource ref="A1:B61" sheet="Prodej YE"/>
  </cacheSource>
  <cacheFields count="4">
    <cacheField name="Datum" numFmtId="164">
      <sharedItems containsSemiMixedTypes="0" containsNonDate="0" containsDate="1" containsString="0" minDate="2016-05-01T00:00:00" maxDate="2021-04-02T00:00:00" count="60"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</sharedItems>
      <fieldGroup par="3" base="0">
        <rangePr groupBy="months" startDate="2016-05-01T00:00:00" endDate="2021-04-02T00:00:00"/>
        <groupItems count="14">
          <s v="&lt;01.05.2016"/>
          <s v="I"/>
          <s v="II"/>
          <s v="III"/>
          <s v="IV"/>
          <s v="V"/>
          <s v="VI"/>
          <s v="VII"/>
          <s v="VIII"/>
          <s v="IX"/>
          <s v="X"/>
          <s v="XI"/>
          <s v="XII"/>
          <s v="&gt;02.04.2021"/>
        </groupItems>
      </fieldGroup>
    </cacheField>
    <cacheField name="Počet" numFmtId="0">
      <sharedItems containsSemiMixedTypes="0" containsString="0" containsNumber="1" containsInteger="1" minValue="10" maxValue="59"/>
    </cacheField>
    <cacheField name="Čtvrtletí" numFmtId="0" databaseField="0">
      <fieldGroup base="0">
        <rangePr groupBy="quarters" startDate="2016-05-01T00:00:00" endDate="2021-04-02T00:00:00"/>
        <groupItems count="6">
          <s v="&lt;01.05.2016"/>
          <s v="Čtv1"/>
          <s v="Čtv2"/>
          <s v="Čtv3"/>
          <s v="Čtv4"/>
          <s v="&gt;02.04.2021"/>
        </groupItems>
      </fieldGroup>
    </cacheField>
    <cacheField name="Roky" numFmtId="0" databaseField="0">
      <fieldGroup base="0">
        <rangePr groupBy="years" startDate="2016-05-01T00:00:00" endDate="2021-04-02T00:00:00"/>
        <groupItems count="8">
          <s v="&lt;01.05.2016"/>
          <s v="2016"/>
          <s v="2017"/>
          <s v="2018"/>
          <s v="2019"/>
          <s v="2020"/>
          <s v="2021"/>
          <s v="&gt;02.04.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eta Kleníková" refreshedDate="44348.383919097221" createdVersion="7" refreshedVersion="7" minRefreshableVersion="3" recordCount="60" xr:uid="{BA7FC67E-70ED-431C-A2F0-4F1F452F836F}">
  <cacheSource type="worksheet">
    <worksheetSource ref="A1:B61" sheet="Prodej MG"/>
  </cacheSource>
  <cacheFields count="4">
    <cacheField name="Datum" numFmtId="164">
      <sharedItems containsSemiMixedTypes="0" containsNonDate="0" containsDate="1" containsString="0" minDate="2016-05-01T00:00:00" maxDate="2021-04-02T00:00:00" count="60"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</sharedItems>
      <fieldGroup par="3" base="0">
        <rangePr groupBy="months" startDate="2016-05-01T00:00:00" endDate="2021-04-02T00:00:00"/>
        <groupItems count="14">
          <s v="&lt;01.05.2016"/>
          <s v="I"/>
          <s v="II"/>
          <s v="III"/>
          <s v="IV"/>
          <s v="V"/>
          <s v="VI"/>
          <s v="VII"/>
          <s v="VIII"/>
          <s v="IX"/>
          <s v="X"/>
          <s v="XI"/>
          <s v="XII"/>
          <s v="&gt;02.04.2021"/>
        </groupItems>
      </fieldGroup>
    </cacheField>
    <cacheField name="Počet" numFmtId="0">
      <sharedItems containsSemiMixedTypes="0" containsString="0" containsNumber="1" containsInteger="1" minValue="12" maxValue="64"/>
    </cacheField>
    <cacheField name="Čtvrtletí" numFmtId="0" databaseField="0">
      <fieldGroup base="0">
        <rangePr groupBy="quarters" startDate="2016-05-01T00:00:00" endDate="2021-04-02T00:00:00"/>
        <groupItems count="6">
          <s v="&lt;01.05.2016"/>
          <s v="Čtv1"/>
          <s v="Čtv2"/>
          <s v="Čtv3"/>
          <s v="Čtv4"/>
          <s v="&gt;02.04.2021"/>
        </groupItems>
      </fieldGroup>
    </cacheField>
    <cacheField name="Roky" numFmtId="0" databaseField="0">
      <fieldGroup base="0">
        <rangePr groupBy="years" startDate="2016-05-01T00:00:00" endDate="2021-04-02T00:00:00"/>
        <groupItems count="8">
          <s v="&lt;01.05.2016"/>
          <s v="2016"/>
          <s v="2017"/>
          <s v="2018"/>
          <s v="2019"/>
          <s v="2020"/>
          <s v="2021"/>
          <s v="&gt;02.04.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eta Kleníková" refreshedDate="44348.383919328706" createdVersion="7" refreshedVersion="7" minRefreshableVersion="3" recordCount="60" xr:uid="{AFE11623-F571-4ED3-A95D-C486768E1332}">
  <cacheSource type="worksheet">
    <worksheetSource ref="A1:B61" sheet="Prodej CY"/>
  </cacheSource>
  <cacheFields count="4">
    <cacheField name="Datum" numFmtId="164">
      <sharedItems containsSemiMixedTypes="0" containsNonDate="0" containsDate="1" containsString="0" minDate="2016-05-01T00:00:00" maxDate="2021-04-02T00:00:00" count="60"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</sharedItems>
      <fieldGroup par="3" base="0">
        <rangePr groupBy="months" startDate="2016-05-01T00:00:00" endDate="2021-04-02T00:00:00"/>
        <groupItems count="14">
          <s v="&lt;01.05.2016"/>
          <s v="I"/>
          <s v="II"/>
          <s v="III"/>
          <s v="IV"/>
          <s v="V"/>
          <s v="VI"/>
          <s v="VII"/>
          <s v="VIII"/>
          <s v="IX"/>
          <s v="X"/>
          <s v="XI"/>
          <s v="XII"/>
          <s v="&gt;02.04.2021"/>
        </groupItems>
      </fieldGroup>
    </cacheField>
    <cacheField name="Počet" numFmtId="0">
      <sharedItems containsSemiMixedTypes="0" containsString="0" containsNumber="1" containsInteger="1" minValue="4" maxValue="33"/>
    </cacheField>
    <cacheField name="Čtvrtletí" numFmtId="0" databaseField="0">
      <fieldGroup base="0">
        <rangePr groupBy="quarters" startDate="2016-05-01T00:00:00" endDate="2021-04-02T00:00:00"/>
        <groupItems count="6">
          <s v="&lt;01.05.2016"/>
          <s v="Čtv1"/>
          <s v="Čtv2"/>
          <s v="Čtv3"/>
          <s v="Čtv4"/>
          <s v="&gt;02.04.2021"/>
        </groupItems>
      </fieldGroup>
    </cacheField>
    <cacheField name="Roky" numFmtId="0" databaseField="0">
      <fieldGroup base="0">
        <rangePr groupBy="years" startDate="2016-05-01T00:00:00" endDate="2021-04-02T00:00:00"/>
        <groupItems count="8">
          <s v="&lt;01.05.2016"/>
          <s v="2016"/>
          <s v="2017"/>
          <s v="2018"/>
          <s v="2019"/>
          <s v="2020"/>
          <s v="2021"/>
          <s v="&gt;02.04.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eta Kleníková" refreshedDate="44348.383919444444" createdVersion="7" refreshedVersion="7" minRefreshableVersion="3" recordCount="60" xr:uid="{70AB61DE-26A2-4965-8FD2-DE640D279FA6}">
  <cacheSource type="worksheet">
    <worksheetSource ref="A1:B61" sheet="Prodej BK"/>
  </cacheSource>
  <cacheFields count="4">
    <cacheField name="Datum" numFmtId="164">
      <sharedItems containsSemiMixedTypes="0" containsNonDate="0" containsDate="1" containsString="0" minDate="2016-05-01T00:00:00" maxDate="2021-04-02T00:00:00" count="60"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</sharedItems>
      <fieldGroup par="3" base="0">
        <rangePr groupBy="months" startDate="2016-05-01T00:00:00" endDate="2021-04-02T00:00:00"/>
        <groupItems count="14">
          <s v="&lt;01.05.2016"/>
          <s v="I"/>
          <s v="II"/>
          <s v="III"/>
          <s v="IV"/>
          <s v="V"/>
          <s v="VI"/>
          <s v="VII"/>
          <s v="VIII"/>
          <s v="IX"/>
          <s v="X"/>
          <s v="XI"/>
          <s v="XII"/>
          <s v="&gt;02.04.2021"/>
        </groupItems>
      </fieldGroup>
    </cacheField>
    <cacheField name="Počet" numFmtId="0">
      <sharedItems containsSemiMixedTypes="0" containsString="0" containsNumber="1" containsInteger="1" minValue="2" maxValue="35"/>
    </cacheField>
    <cacheField name="Čtvrtletí" numFmtId="0" databaseField="0">
      <fieldGroup base="0">
        <rangePr groupBy="quarters" startDate="2016-05-01T00:00:00" endDate="2021-04-02T00:00:00"/>
        <groupItems count="6">
          <s v="&lt;01.05.2016"/>
          <s v="Čtv1"/>
          <s v="Čtv2"/>
          <s v="Čtv3"/>
          <s v="Čtv4"/>
          <s v="&gt;02.04.2021"/>
        </groupItems>
      </fieldGroup>
    </cacheField>
    <cacheField name="Roky" numFmtId="0" databaseField="0">
      <fieldGroup base="0">
        <rangePr groupBy="years" startDate="2016-05-01T00:00:00" endDate="2021-04-02T00:00:00"/>
        <groupItems count="8">
          <s v="&lt;01.05.2016"/>
          <s v="2016"/>
          <s v="2017"/>
          <s v="2018"/>
          <s v="2019"/>
          <s v="2020"/>
          <s v="2021"/>
          <s v="&gt;02.04.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eta Kleníková" refreshedDate="44348.383919791668" createdVersion="7" refreshedVersion="7" minRefreshableVersion="3" recordCount="294" xr:uid="{750F4E6B-18CB-4AE7-94C5-AF87A76394A7}">
  <cacheSource type="worksheet">
    <worksheetSource ref="A1:E295" sheet="Expirace"/>
  </cacheSource>
  <cacheFields count="5">
    <cacheField name="Datum přijetí" numFmtId="14">
      <sharedItems containsSemiMixedTypes="0" containsNonDate="0" containsDate="1" containsString="0" minDate="2017-05-03T00:00:00" maxDate="2021-04-30T00:00:00"/>
    </cacheField>
    <cacheField name="Skladový doklad" numFmtId="0">
      <sharedItems/>
    </cacheField>
    <cacheField name="Skladová karta" numFmtId="0">
      <sharedItems count="4">
        <s v="SUV-10CY"/>
        <s v="SUV-10MG"/>
        <s v="SUV-10YE"/>
        <s v="SUV-10BK"/>
      </sharedItems>
    </cacheField>
    <cacheField name="Šarže" numFmtId="0">
      <sharedItems containsSemiMixedTypes="0" containsString="0" containsNumber="1" containsInteger="1" minValue="2246130" maxValue="2807616"/>
    </cacheField>
    <cacheField name="Stáří" numFmtId="0">
      <sharedItems containsSemiMixedTypes="0" containsString="0" containsNumber="1" containsInteger="1" minValue="2" maxValue="6" count="5">
        <n v="2"/>
        <n v="3"/>
        <n v="4"/>
        <n v="5"/>
        <n v="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x v="0"/>
    <n v="54"/>
  </r>
  <r>
    <x v="1"/>
    <n v="24"/>
  </r>
  <r>
    <x v="2"/>
    <n v="32"/>
  </r>
  <r>
    <x v="3"/>
    <n v="35"/>
  </r>
  <r>
    <x v="4"/>
    <n v="17"/>
  </r>
  <r>
    <x v="5"/>
    <n v="38"/>
  </r>
  <r>
    <x v="6"/>
    <n v="58"/>
  </r>
  <r>
    <x v="7"/>
    <n v="35"/>
  </r>
  <r>
    <x v="8"/>
    <n v="34"/>
  </r>
  <r>
    <x v="9"/>
    <n v="40"/>
  </r>
  <r>
    <x v="10"/>
    <n v="17"/>
  </r>
  <r>
    <x v="11"/>
    <n v="19"/>
  </r>
  <r>
    <x v="12"/>
    <n v="39"/>
  </r>
  <r>
    <x v="13"/>
    <n v="33"/>
  </r>
  <r>
    <x v="14"/>
    <n v="31"/>
  </r>
  <r>
    <x v="15"/>
    <n v="42"/>
  </r>
  <r>
    <x v="16"/>
    <n v="56"/>
  </r>
  <r>
    <x v="17"/>
    <n v="49"/>
  </r>
  <r>
    <x v="18"/>
    <n v="26"/>
  </r>
  <r>
    <x v="19"/>
    <n v="34"/>
  </r>
  <r>
    <x v="20"/>
    <n v="45"/>
  </r>
  <r>
    <x v="21"/>
    <n v="24"/>
  </r>
  <r>
    <x v="22"/>
    <n v="59"/>
  </r>
  <r>
    <x v="23"/>
    <n v="39"/>
  </r>
  <r>
    <x v="24"/>
    <n v="36"/>
  </r>
  <r>
    <x v="25"/>
    <n v="39"/>
  </r>
  <r>
    <x v="26"/>
    <n v="33"/>
  </r>
  <r>
    <x v="27"/>
    <n v="42"/>
  </r>
  <r>
    <x v="28"/>
    <n v="47"/>
  </r>
  <r>
    <x v="29"/>
    <n v="45"/>
  </r>
  <r>
    <x v="30"/>
    <n v="40"/>
  </r>
  <r>
    <x v="31"/>
    <n v="20"/>
  </r>
  <r>
    <x v="32"/>
    <n v="30"/>
  </r>
  <r>
    <x v="33"/>
    <n v="35"/>
  </r>
  <r>
    <x v="34"/>
    <n v="28"/>
  </r>
  <r>
    <x v="35"/>
    <n v="55"/>
  </r>
  <r>
    <x v="36"/>
    <n v="28"/>
  </r>
  <r>
    <x v="37"/>
    <n v="14"/>
  </r>
  <r>
    <x v="38"/>
    <n v="26"/>
  </r>
  <r>
    <x v="39"/>
    <n v="50"/>
  </r>
  <r>
    <x v="40"/>
    <n v="31"/>
  </r>
  <r>
    <x v="41"/>
    <n v="33"/>
  </r>
  <r>
    <x v="42"/>
    <n v="48"/>
  </r>
  <r>
    <x v="43"/>
    <n v="21"/>
  </r>
  <r>
    <x v="44"/>
    <n v="18"/>
  </r>
  <r>
    <x v="45"/>
    <n v="33"/>
  </r>
  <r>
    <x v="46"/>
    <n v="27"/>
  </r>
  <r>
    <x v="47"/>
    <n v="15"/>
  </r>
  <r>
    <x v="48"/>
    <n v="27"/>
  </r>
  <r>
    <x v="49"/>
    <n v="31"/>
  </r>
  <r>
    <x v="50"/>
    <n v="30"/>
  </r>
  <r>
    <x v="51"/>
    <n v="43"/>
  </r>
  <r>
    <x v="52"/>
    <n v="17"/>
  </r>
  <r>
    <x v="53"/>
    <n v="31"/>
  </r>
  <r>
    <x v="54"/>
    <n v="30"/>
  </r>
  <r>
    <x v="55"/>
    <n v="32"/>
  </r>
  <r>
    <x v="56"/>
    <n v="10"/>
  </r>
  <r>
    <x v="57"/>
    <n v="32"/>
  </r>
  <r>
    <x v="58"/>
    <n v="36"/>
  </r>
  <r>
    <x v="59"/>
    <n v="5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x v="0"/>
    <n v="36"/>
  </r>
  <r>
    <x v="1"/>
    <n v="40"/>
  </r>
  <r>
    <x v="2"/>
    <n v="39"/>
  </r>
  <r>
    <x v="3"/>
    <n v="29"/>
  </r>
  <r>
    <x v="4"/>
    <n v="33"/>
  </r>
  <r>
    <x v="5"/>
    <n v="38"/>
  </r>
  <r>
    <x v="6"/>
    <n v="29"/>
  </r>
  <r>
    <x v="7"/>
    <n v="62"/>
  </r>
  <r>
    <x v="8"/>
    <n v="31"/>
  </r>
  <r>
    <x v="9"/>
    <n v="29"/>
  </r>
  <r>
    <x v="10"/>
    <n v="39"/>
  </r>
  <r>
    <x v="11"/>
    <n v="21"/>
  </r>
  <r>
    <x v="12"/>
    <n v="40"/>
  </r>
  <r>
    <x v="13"/>
    <n v="31"/>
  </r>
  <r>
    <x v="14"/>
    <n v="27"/>
  </r>
  <r>
    <x v="15"/>
    <n v="39"/>
  </r>
  <r>
    <x v="16"/>
    <n v="52"/>
  </r>
  <r>
    <x v="17"/>
    <n v="37"/>
  </r>
  <r>
    <x v="18"/>
    <n v="30"/>
  </r>
  <r>
    <x v="19"/>
    <n v="36"/>
  </r>
  <r>
    <x v="20"/>
    <n v="45"/>
  </r>
  <r>
    <x v="21"/>
    <n v="23"/>
  </r>
  <r>
    <x v="22"/>
    <n v="64"/>
  </r>
  <r>
    <x v="23"/>
    <n v="32"/>
  </r>
  <r>
    <x v="24"/>
    <n v="35"/>
  </r>
  <r>
    <x v="25"/>
    <n v="37"/>
  </r>
  <r>
    <x v="26"/>
    <n v="24"/>
  </r>
  <r>
    <x v="27"/>
    <n v="37"/>
  </r>
  <r>
    <x v="28"/>
    <n v="38"/>
  </r>
  <r>
    <x v="29"/>
    <n v="42"/>
  </r>
  <r>
    <x v="30"/>
    <n v="42"/>
  </r>
  <r>
    <x v="31"/>
    <n v="18"/>
  </r>
  <r>
    <x v="32"/>
    <n v="31"/>
  </r>
  <r>
    <x v="33"/>
    <n v="35"/>
  </r>
  <r>
    <x v="34"/>
    <n v="32"/>
  </r>
  <r>
    <x v="35"/>
    <n v="46"/>
  </r>
  <r>
    <x v="36"/>
    <n v="26"/>
  </r>
  <r>
    <x v="37"/>
    <n v="14"/>
  </r>
  <r>
    <x v="38"/>
    <n v="27"/>
  </r>
  <r>
    <x v="39"/>
    <n v="48"/>
  </r>
  <r>
    <x v="40"/>
    <n v="25"/>
  </r>
  <r>
    <x v="41"/>
    <n v="30"/>
  </r>
  <r>
    <x v="42"/>
    <n v="40"/>
  </r>
  <r>
    <x v="43"/>
    <n v="19"/>
  </r>
  <r>
    <x v="44"/>
    <n v="18"/>
  </r>
  <r>
    <x v="45"/>
    <n v="33"/>
  </r>
  <r>
    <x v="46"/>
    <n v="20"/>
  </r>
  <r>
    <x v="47"/>
    <n v="12"/>
  </r>
  <r>
    <x v="48"/>
    <n v="26"/>
  </r>
  <r>
    <x v="49"/>
    <n v="27"/>
  </r>
  <r>
    <x v="50"/>
    <n v="29"/>
  </r>
  <r>
    <x v="51"/>
    <n v="35"/>
  </r>
  <r>
    <x v="52"/>
    <n v="16"/>
  </r>
  <r>
    <x v="53"/>
    <n v="31"/>
  </r>
  <r>
    <x v="54"/>
    <n v="30"/>
  </r>
  <r>
    <x v="55"/>
    <n v="31"/>
  </r>
  <r>
    <x v="56"/>
    <n v="13"/>
  </r>
  <r>
    <x v="57"/>
    <n v="31"/>
  </r>
  <r>
    <x v="58"/>
    <n v="41"/>
  </r>
  <r>
    <x v="59"/>
    <n v="6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x v="0"/>
    <n v="16"/>
  </r>
  <r>
    <x v="1"/>
    <n v="11"/>
  </r>
  <r>
    <x v="2"/>
    <n v="16"/>
  </r>
  <r>
    <x v="3"/>
    <n v="25"/>
  </r>
  <r>
    <x v="4"/>
    <n v="16"/>
  </r>
  <r>
    <x v="5"/>
    <n v="23"/>
  </r>
  <r>
    <x v="6"/>
    <n v="14"/>
  </r>
  <r>
    <x v="7"/>
    <n v="13"/>
  </r>
  <r>
    <x v="8"/>
    <n v="15"/>
  </r>
  <r>
    <x v="9"/>
    <n v="13"/>
  </r>
  <r>
    <x v="10"/>
    <n v="20"/>
  </r>
  <r>
    <x v="11"/>
    <n v="13"/>
  </r>
  <r>
    <x v="12"/>
    <n v="16"/>
  </r>
  <r>
    <x v="13"/>
    <n v="15"/>
  </r>
  <r>
    <x v="14"/>
    <n v="26"/>
  </r>
  <r>
    <x v="15"/>
    <n v="22"/>
  </r>
  <r>
    <x v="16"/>
    <n v="23"/>
  </r>
  <r>
    <x v="17"/>
    <n v="28"/>
  </r>
  <r>
    <x v="18"/>
    <n v="19"/>
  </r>
  <r>
    <x v="19"/>
    <n v="18"/>
  </r>
  <r>
    <x v="20"/>
    <n v="24"/>
  </r>
  <r>
    <x v="21"/>
    <n v="13"/>
  </r>
  <r>
    <x v="22"/>
    <n v="33"/>
  </r>
  <r>
    <x v="23"/>
    <n v="19"/>
  </r>
  <r>
    <x v="24"/>
    <n v="19"/>
  </r>
  <r>
    <x v="25"/>
    <n v="20"/>
  </r>
  <r>
    <x v="26"/>
    <n v="21"/>
  </r>
  <r>
    <x v="27"/>
    <n v="19"/>
  </r>
  <r>
    <x v="28"/>
    <n v="26"/>
  </r>
  <r>
    <x v="29"/>
    <n v="24"/>
  </r>
  <r>
    <x v="30"/>
    <n v="16"/>
  </r>
  <r>
    <x v="31"/>
    <n v="14"/>
  </r>
  <r>
    <x v="32"/>
    <n v="19"/>
  </r>
  <r>
    <x v="33"/>
    <n v="13"/>
  </r>
  <r>
    <x v="34"/>
    <n v="17"/>
  </r>
  <r>
    <x v="35"/>
    <n v="33"/>
  </r>
  <r>
    <x v="36"/>
    <n v="17"/>
  </r>
  <r>
    <x v="37"/>
    <n v="5"/>
  </r>
  <r>
    <x v="38"/>
    <n v="13"/>
  </r>
  <r>
    <x v="39"/>
    <n v="24"/>
  </r>
  <r>
    <x v="40"/>
    <n v="17"/>
  </r>
  <r>
    <x v="41"/>
    <n v="21"/>
  </r>
  <r>
    <x v="42"/>
    <n v="18"/>
  </r>
  <r>
    <x v="43"/>
    <n v="12"/>
  </r>
  <r>
    <x v="44"/>
    <n v="6"/>
  </r>
  <r>
    <x v="45"/>
    <n v="11"/>
  </r>
  <r>
    <x v="46"/>
    <n v="12"/>
  </r>
  <r>
    <x v="47"/>
    <n v="8"/>
  </r>
  <r>
    <x v="48"/>
    <n v="14"/>
  </r>
  <r>
    <x v="49"/>
    <n v="14"/>
  </r>
  <r>
    <x v="50"/>
    <n v="17"/>
  </r>
  <r>
    <x v="51"/>
    <n v="18"/>
  </r>
  <r>
    <x v="52"/>
    <n v="9"/>
  </r>
  <r>
    <x v="53"/>
    <n v="10"/>
  </r>
  <r>
    <x v="54"/>
    <n v="8"/>
  </r>
  <r>
    <x v="55"/>
    <n v="19"/>
  </r>
  <r>
    <x v="56"/>
    <n v="4"/>
  </r>
  <r>
    <x v="57"/>
    <n v="13"/>
  </r>
  <r>
    <x v="58"/>
    <n v="11"/>
  </r>
  <r>
    <x v="59"/>
    <n v="7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x v="0"/>
    <n v="8"/>
  </r>
  <r>
    <x v="1"/>
    <n v="27"/>
  </r>
  <r>
    <x v="2"/>
    <n v="29"/>
  </r>
  <r>
    <x v="3"/>
    <n v="26"/>
  </r>
  <r>
    <x v="4"/>
    <n v="5"/>
  </r>
  <r>
    <x v="5"/>
    <n v="22"/>
  </r>
  <r>
    <x v="6"/>
    <n v="15"/>
  </r>
  <r>
    <x v="7"/>
    <n v="15"/>
  </r>
  <r>
    <x v="8"/>
    <n v="20"/>
  </r>
  <r>
    <x v="9"/>
    <n v="19"/>
  </r>
  <r>
    <x v="10"/>
    <n v="11"/>
  </r>
  <r>
    <x v="11"/>
    <n v="15"/>
  </r>
  <r>
    <x v="12"/>
    <n v="27"/>
  </r>
  <r>
    <x v="13"/>
    <n v="15"/>
  </r>
  <r>
    <x v="14"/>
    <n v="27"/>
  </r>
  <r>
    <x v="15"/>
    <n v="23"/>
  </r>
  <r>
    <x v="16"/>
    <n v="30"/>
  </r>
  <r>
    <x v="17"/>
    <n v="29"/>
  </r>
  <r>
    <x v="18"/>
    <n v="20"/>
  </r>
  <r>
    <x v="19"/>
    <n v="28"/>
  </r>
  <r>
    <x v="20"/>
    <n v="26"/>
  </r>
  <r>
    <x v="21"/>
    <n v="14"/>
  </r>
  <r>
    <x v="22"/>
    <n v="35"/>
  </r>
  <r>
    <x v="23"/>
    <n v="21"/>
  </r>
  <r>
    <x v="24"/>
    <n v="19"/>
  </r>
  <r>
    <x v="25"/>
    <n v="25"/>
  </r>
  <r>
    <x v="26"/>
    <n v="19"/>
  </r>
  <r>
    <x v="27"/>
    <n v="27"/>
  </r>
  <r>
    <x v="28"/>
    <n v="29"/>
  </r>
  <r>
    <x v="29"/>
    <n v="28"/>
  </r>
  <r>
    <x v="30"/>
    <n v="24"/>
  </r>
  <r>
    <x v="31"/>
    <n v="16"/>
  </r>
  <r>
    <x v="32"/>
    <n v="27"/>
  </r>
  <r>
    <x v="33"/>
    <n v="19"/>
  </r>
  <r>
    <x v="34"/>
    <n v="29"/>
  </r>
  <r>
    <x v="35"/>
    <n v="35"/>
  </r>
  <r>
    <x v="36"/>
    <n v="16"/>
  </r>
  <r>
    <x v="37"/>
    <n v="11"/>
  </r>
  <r>
    <x v="38"/>
    <n v="17"/>
  </r>
  <r>
    <x v="39"/>
    <n v="29"/>
  </r>
  <r>
    <x v="40"/>
    <n v="22"/>
  </r>
  <r>
    <x v="41"/>
    <n v="19"/>
  </r>
  <r>
    <x v="42"/>
    <n v="25"/>
  </r>
  <r>
    <x v="43"/>
    <n v="18"/>
  </r>
  <r>
    <x v="44"/>
    <n v="14"/>
  </r>
  <r>
    <x v="45"/>
    <n v="11"/>
  </r>
  <r>
    <x v="46"/>
    <n v="14"/>
  </r>
  <r>
    <x v="47"/>
    <n v="7"/>
  </r>
  <r>
    <x v="48"/>
    <n v="14"/>
  </r>
  <r>
    <x v="49"/>
    <n v="12"/>
  </r>
  <r>
    <x v="50"/>
    <n v="22"/>
  </r>
  <r>
    <x v="51"/>
    <n v="24"/>
  </r>
  <r>
    <x v="52"/>
    <n v="13"/>
  </r>
  <r>
    <x v="53"/>
    <n v="12"/>
  </r>
  <r>
    <x v="54"/>
    <n v="12"/>
  </r>
  <r>
    <x v="55"/>
    <n v="14"/>
  </r>
  <r>
    <x v="56"/>
    <n v="2"/>
  </r>
  <r>
    <x v="57"/>
    <n v="15"/>
  </r>
  <r>
    <x v="58"/>
    <n v="18"/>
  </r>
  <r>
    <x v="59"/>
    <n v="9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4">
  <r>
    <d v="2017-05-03T00:00:00"/>
    <s v="PR-156/2017"/>
    <x v="0"/>
    <n v="2246130"/>
    <x v="0"/>
  </r>
  <r>
    <d v="2017-05-03T00:00:00"/>
    <s v="PR-156/2017"/>
    <x v="1"/>
    <n v="2250758"/>
    <x v="0"/>
  </r>
  <r>
    <d v="2017-05-03T00:00:00"/>
    <s v="PR-156/2017"/>
    <x v="2"/>
    <n v="2249792"/>
    <x v="0"/>
  </r>
  <r>
    <d v="2017-05-03T00:00:00"/>
    <s v="PR-156/2017"/>
    <x v="3"/>
    <n v="2249871"/>
    <x v="0"/>
  </r>
  <r>
    <d v="2017-05-11T00:00:00"/>
    <s v="PR-172/2017"/>
    <x v="0"/>
    <n v="2246130"/>
    <x v="1"/>
  </r>
  <r>
    <d v="2017-05-11T00:00:00"/>
    <s v="PR-172/2017"/>
    <x v="1"/>
    <n v="2250758"/>
    <x v="0"/>
  </r>
  <r>
    <d v="2017-05-11T00:00:00"/>
    <s v="PR-172/2017"/>
    <x v="2"/>
    <n v="2249792"/>
    <x v="0"/>
  </r>
  <r>
    <d v="2017-05-11T00:00:00"/>
    <s v="PR-172/2017"/>
    <x v="3"/>
    <n v="2249871"/>
    <x v="1"/>
  </r>
  <r>
    <d v="2017-05-31T00:00:00"/>
    <s v="PR-230/2017"/>
    <x v="0"/>
    <n v="2250329"/>
    <x v="0"/>
  </r>
  <r>
    <d v="2017-05-31T00:00:00"/>
    <s v="PR-230/2017"/>
    <x v="1"/>
    <n v="2253108"/>
    <x v="2"/>
  </r>
  <r>
    <d v="2017-05-31T00:00:00"/>
    <s v="PR-230/2017"/>
    <x v="2"/>
    <n v="2253107"/>
    <x v="0"/>
  </r>
  <r>
    <d v="2017-05-31T00:00:00"/>
    <s v="PR-230/2017"/>
    <x v="3"/>
    <n v="2253106"/>
    <x v="1"/>
  </r>
  <r>
    <d v="2017-06-22T00:00:00"/>
    <s v="PR-255/2017"/>
    <x v="0"/>
    <n v="2250329"/>
    <x v="1"/>
  </r>
  <r>
    <d v="2017-06-22T00:00:00"/>
    <s v="PR-255/2017"/>
    <x v="1"/>
    <n v="2250758"/>
    <x v="1"/>
  </r>
  <r>
    <d v="2017-06-22T00:00:00"/>
    <s v="PR-255/2017"/>
    <x v="2"/>
    <n v="2249792"/>
    <x v="1"/>
  </r>
  <r>
    <d v="2017-06-22T00:00:00"/>
    <s v="PR-255/2017"/>
    <x v="3"/>
    <n v="2253106"/>
    <x v="1"/>
  </r>
  <r>
    <d v="2017-07-24T00:00:00"/>
    <s v="PR-293/2017"/>
    <x v="0"/>
    <n v="2250329"/>
    <x v="1"/>
  </r>
  <r>
    <d v="2017-07-24T00:00:00"/>
    <s v="PR-293/2017"/>
    <x v="1"/>
    <n v="2250758"/>
    <x v="1"/>
  </r>
  <r>
    <d v="2017-07-24T00:00:00"/>
    <s v="PR-293/2017"/>
    <x v="2"/>
    <n v="2278653"/>
    <x v="0"/>
  </r>
  <r>
    <d v="2017-07-24T00:00:00"/>
    <s v="PR-293/2017"/>
    <x v="3"/>
    <n v="2279553"/>
    <x v="0"/>
  </r>
  <r>
    <d v="2017-08-23T00:00:00"/>
    <s v="PR-323/2017"/>
    <x v="0"/>
    <n v="2250329"/>
    <x v="2"/>
  </r>
  <r>
    <d v="2017-08-23T00:00:00"/>
    <s v="PR-323/2017"/>
    <x v="1"/>
    <n v="2285992"/>
    <x v="0"/>
  </r>
  <r>
    <d v="2017-08-23T00:00:00"/>
    <s v="PR-323/2017"/>
    <x v="2"/>
    <n v="2285568"/>
    <x v="0"/>
  </r>
  <r>
    <d v="2017-08-23T00:00:00"/>
    <s v="PR-323/2017"/>
    <x v="3"/>
    <n v="2279553"/>
    <x v="0"/>
  </r>
  <r>
    <d v="2017-09-04T00:00:00"/>
    <s v="PR-344/2017"/>
    <x v="0"/>
    <n v="2277617"/>
    <x v="1"/>
  </r>
  <r>
    <d v="2017-09-04T00:00:00"/>
    <s v="PR-344/2017"/>
    <x v="1"/>
    <n v="2292496"/>
    <x v="0"/>
  </r>
  <r>
    <d v="2017-09-04T00:00:00"/>
    <s v="PR-344/2017"/>
    <x v="2"/>
    <n v="2292517"/>
    <x v="0"/>
  </r>
  <r>
    <d v="2017-09-04T00:00:00"/>
    <s v="PR-344/2017"/>
    <x v="2"/>
    <n v="2285568"/>
    <x v="0"/>
  </r>
  <r>
    <d v="2017-09-04T00:00:00"/>
    <s v="PR-344/2017"/>
    <x v="3"/>
    <n v="2279553"/>
    <x v="1"/>
  </r>
  <r>
    <d v="2017-09-11T00:00:00"/>
    <s v="PR-348/2017"/>
    <x v="0"/>
    <n v="2277617"/>
    <x v="1"/>
  </r>
  <r>
    <d v="2017-09-11T00:00:00"/>
    <s v="PR-348/2017"/>
    <x v="1"/>
    <n v="2292496"/>
    <x v="0"/>
  </r>
  <r>
    <d v="2017-09-11T00:00:00"/>
    <s v="PR-348/2017"/>
    <x v="2"/>
    <n v="2292517"/>
    <x v="0"/>
  </r>
  <r>
    <d v="2017-09-11T00:00:00"/>
    <s v="PR-348/2017"/>
    <x v="3"/>
    <n v="2279553"/>
    <x v="1"/>
  </r>
  <r>
    <d v="2017-09-25T00:00:00"/>
    <s v="PR-371/2017"/>
    <x v="0"/>
    <n v="2277617"/>
    <x v="1"/>
  </r>
  <r>
    <d v="2017-09-25T00:00:00"/>
    <s v="PR-371/2017"/>
    <x v="1"/>
    <n v="2300869"/>
    <x v="0"/>
  </r>
  <r>
    <d v="2017-09-25T00:00:00"/>
    <s v="PR-371/2017"/>
    <x v="2"/>
    <n v="2300870"/>
    <x v="0"/>
  </r>
  <r>
    <d v="2017-09-25T00:00:00"/>
    <s v="PR-371/2017"/>
    <x v="3"/>
    <n v="2292507"/>
    <x v="1"/>
  </r>
  <r>
    <d v="2017-10-25T00:00:00"/>
    <s v="PR-421/2017"/>
    <x v="1"/>
    <n v="2308637"/>
    <x v="0"/>
  </r>
  <r>
    <d v="2017-10-25T00:00:00"/>
    <s v="PR-421/2017"/>
    <x v="2"/>
    <n v="2308636"/>
    <x v="0"/>
  </r>
  <r>
    <d v="2017-10-25T00:00:00"/>
    <s v="PR-421/2017"/>
    <x v="3"/>
    <n v="2302898"/>
    <x v="0"/>
  </r>
  <r>
    <d v="2017-11-01T00:00:00"/>
    <s v="PR-433/2017"/>
    <x v="0"/>
    <n v="2313440"/>
    <x v="0"/>
  </r>
  <r>
    <d v="2017-11-01T00:00:00"/>
    <s v="PR-433/2017"/>
    <x v="1"/>
    <n v="2313439"/>
    <x v="0"/>
  </r>
  <r>
    <d v="2017-11-01T00:00:00"/>
    <s v="PR-433/2017"/>
    <x v="2"/>
    <n v="2313438"/>
    <x v="0"/>
  </r>
  <r>
    <d v="2017-11-01T00:00:00"/>
    <s v="PR-433/2017"/>
    <x v="3"/>
    <n v="2302898"/>
    <x v="0"/>
  </r>
  <r>
    <d v="2017-11-10T00:00:00"/>
    <s v="PR-446/2017"/>
    <x v="0"/>
    <n v="2313440"/>
    <x v="0"/>
  </r>
  <r>
    <d v="2017-11-10T00:00:00"/>
    <s v="PR-446/2017"/>
    <x v="1"/>
    <n v="2313439"/>
    <x v="0"/>
  </r>
  <r>
    <d v="2017-11-10T00:00:00"/>
    <s v="PR-446/2017"/>
    <x v="2"/>
    <n v="2313438"/>
    <x v="0"/>
  </r>
  <r>
    <d v="2017-11-10T00:00:00"/>
    <s v="PR-446/2017"/>
    <x v="3"/>
    <n v="2302898"/>
    <x v="1"/>
  </r>
  <r>
    <d v="2017-11-22T00:00:00"/>
    <s v="PR-462/2017"/>
    <x v="1"/>
    <n v="2308637"/>
    <x v="0"/>
  </r>
  <r>
    <d v="2017-11-22T00:00:00"/>
    <s v="PR-462/2017"/>
    <x v="2"/>
    <n v="2315949"/>
    <x v="0"/>
  </r>
  <r>
    <d v="2017-11-22T00:00:00"/>
    <s v="PR-462/2017"/>
    <x v="3"/>
    <n v="2302898"/>
    <x v="1"/>
  </r>
  <r>
    <d v="2017-11-30T00:00:00"/>
    <s v="PR-479/2017"/>
    <x v="0"/>
    <n v="2316830"/>
    <x v="0"/>
  </r>
  <r>
    <d v="2017-11-30T00:00:00"/>
    <s v="PR-479/2017"/>
    <x v="1"/>
    <n v="2316831"/>
    <x v="0"/>
  </r>
  <r>
    <d v="2017-11-30T00:00:00"/>
    <s v="PR-479/2017"/>
    <x v="2"/>
    <n v="2321577"/>
    <x v="0"/>
  </r>
  <r>
    <d v="2017-11-30T00:00:00"/>
    <s v="PR-479/2017"/>
    <x v="3"/>
    <n v="2319812"/>
    <x v="0"/>
  </r>
  <r>
    <d v="2017-12-21T00:00:00"/>
    <s v="PR-515/2017"/>
    <x v="0"/>
    <n v="2316830"/>
    <x v="0"/>
  </r>
  <r>
    <d v="2017-12-21T00:00:00"/>
    <s v="PR-515/2017"/>
    <x v="1"/>
    <n v="2323940"/>
    <x v="0"/>
  </r>
  <r>
    <d v="2017-12-21T00:00:00"/>
    <s v="PR-515/2017"/>
    <x v="2"/>
    <n v="2323939"/>
    <x v="0"/>
  </r>
  <r>
    <d v="2017-12-21T00:00:00"/>
    <s v="PR-515/2017"/>
    <x v="3"/>
    <n v="2328161"/>
    <x v="0"/>
  </r>
  <r>
    <d v="2018-01-22T00:00:00"/>
    <s v="PR-16/2018"/>
    <x v="0"/>
    <n v="2334798"/>
    <x v="0"/>
  </r>
  <r>
    <d v="2018-01-22T00:00:00"/>
    <s v="PR-16/2018"/>
    <x v="1"/>
    <n v="2328141"/>
    <x v="0"/>
  </r>
  <r>
    <d v="2018-01-22T00:00:00"/>
    <s v="PR-16/2018"/>
    <x v="2"/>
    <n v="2336435"/>
    <x v="0"/>
  </r>
  <r>
    <d v="2018-01-22T00:00:00"/>
    <s v="PR-16/2018"/>
    <x v="3"/>
    <n v="2336902"/>
    <x v="0"/>
  </r>
  <r>
    <d v="2018-01-23T00:00:00"/>
    <s v="PR-19/2018"/>
    <x v="0"/>
    <n v="2334798"/>
    <x v="0"/>
  </r>
  <r>
    <d v="2018-01-23T00:00:00"/>
    <s v="PR-19/2018"/>
    <x v="1"/>
    <n v="2334804"/>
    <x v="0"/>
  </r>
  <r>
    <d v="2018-01-23T00:00:00"/>
    <s v="PR-19/2018"/>
    <x v="1"/>
    <n v="2328141"/>
    <x v="0"/>
  </r>
  <r>
    <d v="2018-01-23T00:00:00"/>
    <s v="PR-19/2018"/>
    <x v="2"/>
    <n v="2336435"/>
    <x v="0"/>
  </r>
  <r>
    <d v="2018-01-23T00:00:00"/>
    <s v="PR-19/2018"/>
    <x v="3"/>
    <n v="2336902"/>
    <x v="0"/>
  </r>
  <r>
    <d v="2018-02-06T00:00:00"/>
    <s v="PR-48/2018"/>
    <x v="0"/>
    <n v="2334798"/>
    <x v="0"/>
  </r>
  <r>
    <d v="2018-02-06T00:00:00"/>
    <s v="PR-48/2018"/>
    <x v="1"/>
    <n v="2334804"/>
    <x v="0"/>
  </r>
  <r>
    <d v="2018-02-06T00:00:00"/>
    <s v="PR-48/2018"/>
    <x v="3"/>
    <n v="2336902"/>
    <x v="1"/>
  </r>
  <r>
    <d v="2018-03-08T00:00:00"/>
    <s v="PR-86/2018"/>
    <x v="0"/>
    <n v="2334798"/>
    <x v="1"/>
  </r>
  <r>
    <d v="2018-03-08T00:00:00"/>
    <s v="PR-86/2018"/>
    <x v="1"/>
    <n v="2345612"/>
    <x v="0"/>
  </r>
  <r>
    <d v="2018-03-08T00:00:00"/>
    <s v="PR-86/2018"/>
    <x v="2"/>
    <n v="2345611"/>
    <x v="0"/>
  </r>
  <r>
    <d v="2018-03-08T00:00:00"/>
    <s v="PR-86/2018"/>
    <x v="3"/>
    <n v="2341253"/>
    <x v="1"/>
  </r>
  <r>
    <d v="2018-03-19T00:00:00"/>
    <s v="PR-99/2018"/>
    <x v="0"/>
    <n v="2351987"/>
    <x v="0"/>
  </r>
  <r>
    <d v="2018-03-19T00:00:00"/>
    <s v="PR-99/2018"/>
    <x v="1"/>
    <n v="2345612"/>
    <x v="0"/>
  </r>
  <r>
    <d v="2018-03-19T00:00:00"/>
    <s v="PR-99/2018"/>
    <x v="2"/>
    <n v="2339337"/>
    <x v="1"/>
  </r>
  <r>
    <d v="2018-03-19T00:00:00"/>
    <s v="PR-99/2018"/>
    <x v="3"/>
    <n v="2352990"/>
    <x v="0"/>
  </r>
  <r>
    <d v="2018-04-05T00:00:00"/>
    <s v="PR-124/2018"/>
    <x v="0"/>
    <n v="2361720"/>
    <x v="0"/>
  </r>
  <r>
    <d v="2018-04-05T00:00:00"/>
    <s v="PR-124/2018"/>
    <x v="1"/>
    <n v="2361719"/>
    <x v="0"/>
  </r>
  <r>
    <d v="2018-04-05T00:00:00"/>
    <s v="PR-124/2018"/>
    <x v="2"/>
    <n v="2361718"/>
    <x v="0"/>
  </r>
  <r>
    <d v="2018-04-05T00:00:00"/>
    <s v="PR-124/2018"/>
    <x v="3"/>
    <n v="2361717"/>
    <x v="0"/>
  </r>
  <r>
    <d v="2018-04-25T00:00:00"/>
    <s v="PR-150/2018"/>
    <x v="0"/>
    <n v="2361720"/>
    <x v="0"/>
  </r>
  <r>
    <d v="2018-04-25T00:00:00"/>
    <s v="PR-150/2018"/>
    <x v="1"/>
    <n v="2361719"/>
    <x v="0"/>
  </r>
  <r>
    <d v="2018-04-25T00:00:00"/>
    <s v="PR-150/2018"/>
    <x v="2"/>
    <n v="2361718"/>
    <x v="0"/>
  </r>
  <r>
    <d v="2018-04-25T00:00:00"/>
    <s v="PR-150/2018"/>
    <x v="3"/>
    <n v="2361717"/>
    <x v="0"/>
  </r>
  <r>
    <d v="2018-05-11T00:00:00"/>
    <s v="PR-167/2018"/>
    <x v="0"/>
    <n v="2361720"/>
    <x v="1"/>
  </r>
  <r>
    <d v="2018-05-11T00:00:00"/>
    <s v="PR-167/2018"/>
    <x v="1"/>
    <n v="2361719"/>
    <x v="1"/>
  </r>
  <r>
    <d v="2018-05-11T00:00:00"/>
    <s v="PR-167/2018"/>
    <x v="2"/>
    <n v="2361718"/>
    <x v="1"/>
  </r>
  <r>
    <d v="2018-05-11T00:00:00"/>
    <s v="PR-167/2018"/>
    <x v="3"/>
    <n v="2361717"/>
    <x v="1"/>
  </r>
  <r>
    <d v="2018-05-28T00:00:00"/>
    <s v="PR-189/2018"/>
    <x v="0"/>
    <n v="2361720"/>
    <x v="1"/>
  </r>
  <r>
    <d v="2018-05-28T00:00:00"/>
    <s v="PR-189/2018"/>
    <x v="1"/>
    <n v="2378645"/>
    <x v="0"/>
  </r>
  <r>
    <d v="2018-05-28T00:00:00"/>
    <s v="PR-189/2018"/>
    <x v="2"/>
    <n v="2379120"/>
    <x v="0"/>
  </r>
  <r>
    <d v="2018-05-28T00:00:00"/>
    <s v="PR-189/2018"/>
    <x v="3"/>
    <n v="2378638"/>
    <x v="0"/>
  </r>
  <r>
    <d v="2018-06-11T00:00:00"/>
    <s v="PR-204/2018"/>
    <x v="0"/>
    <n v="2384709"/>
    <x v="0"/>
  </r>
  <r>
    <d v="2018-06-11T00:00:00"/>
    <s v="PR-204/2018"/>
    <x v="1"/>
    <n v="2387009"/>
    <x v="0"/>
  </r>
  <r>
    <d v="2018-06-11T00:00:00"/>
    <s v="PR-204/2018"/>
    <x v="2"/>
    <n v="2387006"/>
    <x v="0"/>
  </r>
  <r>
    <d v="2018-06-11T00:00:00"/>
    <s v="PR-204/2018"/>
    <x v="3"/>
    <n v="2378638"/>
    <x v="0"/>
  </r>
  <r>
    <d v="2018-07-09T00:00:00"/>
    <s v="PR-249/2018"/>
    <x v="1"/>
    <n v="2399134"/>
    <x v="0"/>
  </r>
  <r>
    <d v="2018-07-09T00:00:00"/>
    <s v="PR-249/2018"/>
    <x v="2"/>
    <n v="2399131"/>
    <x v="0"/>
  </r>
  <r>
    <d v="2018-07-20T00:00:00"/>
    <s v="PR-261/2018"/>
    <x v="0"/>
    <n v="2399132"/>
    <x v="0"/>
  </r>
  <r>
    <d v="2018-07-20T00:00:00"/>
    <s v="PR-261/2018"/>
    <x v="2"/>
    <n v="2399131"/>
    <x v="0"/>
  </r>
  <r>
    <d v="2018-07-20T00:00:00"/>
    <s v="PR-261/2018"/>
    <x v="3"/>
    <n v="2400142"/>
    <x v="0"/>
  </r>
  <r>
    <d v="2018-08-09T00:00:00"/>
    <s v="PR-284/2018"/>
    <x v="0"/>
    <n v="2400838"/>
    <x v="1"/>
  </r>
  <r>
    <d v="2018-08-09T00:00:00"/>
    <s v="PR-284/2018"/>
    <x v="1"/>
    <n v="2412560"/>
    <x v="0"/>
  </r>
  <r>
    <d v="2018-08-09T00:00:00"/>
    <s v="PR-284/2018"/>
    <x v="2"/>
    <n v="2412598"/>
    <x v="0"/>
  </r>
  <r>
    <d v="2018-08-09T00:00:00"/>
    <s v="PR-284/2018"/>
    <x v="3"/>
    <n v="2400142"/>
    <x v="1"/>
  </r>
  <r>
    <d v="2018-08-22T00:00:00"/>
    <s v="PR-306/2018"/>
    <x v="0"/>
    <n v="2400838"/>
    <x v="1"/>
  </r>
  <r>
    <d v="2018-08-22T00:00:00"/>
    <s v="PR-306/2018"/>
    <x v="1"/>
    <n v="2414593"/>
    <x v="0"/>
  </r>
  <r>
    <d v="2018-08-22T00:00:00"/>
    <s v="PR-306/2018"/>
    <x v="2"/>
    <n v="2412598"/>
    <x v="0"/>
  </r>
  <r>
    <d v="2018-08-22T00:00:00"/>
    <s v="PR-306/2018"/>
    <x v="3"/>
    <n v="2400142"/>
    <x v="1"/>
  </r>
  <r>
    <d v="2018-09-07T00:00:00"/>
    <s v="PR-323/2018"/>
    <x v="0"/>
    <n v="2400838"/>
    <x v="1"/>
  </r>
  <r>
    <d v="2018-09-07T00:00:00"/>
    <s v="PR-323/2018"/>
    <x v="1"/>
    <n v="2414593"/>
    <x v="0"/>
  </r>
  <r>
    <d v="2018-09-07T00:00:00"/>
    <s v="PR-323/2018"/>
    <x v="2"/>
    <n v="2419099"/>
    <x v="0"/>
  </r>
  <r>
    <d v="2018-09-07T00:00:00"/>
    <s v="PR-323/2018"/>
    <x v="3"/>
    <n v="2419098"/>
    <x v="0"/>
  </r>
  <r>
    <d v="2018-09-19T00:00:00"/>
    <s v="PR-338/2018"/>
    <x v="0"/>
    <n v="2419100"/>
    <x v="0"/>
  </r>
  <r>
    <d v="2018-09-19T00:00:00"/>
    <s v="PR-338/2018"/>
    <x v="0"/>
    <n v="2400838"/>
    <x v="1"/>
  </r>
  <r>
    <d v="2018-09-19T00:00:00"/>
    <s v="PR-338/2018"/>
    <x v="1"/>
    <n v="2425653"/>
    <x v="0"/>
  </r>
  <r>
    <d v="2018-09-19T00:00:00"/>
    <s v="PR-338/2018"/>
    <x v="2"/>
    <n v="2425649"/>
    <x v="0"/>
  </r>
  <r>
    <d v="2018-09-19T00:00:00"/>
    <s v="PR-338/2018"/>
    <x v="3"/>
    <n v="2419098"/>
    <x v="0"/>
  </r>
  <r>
    <d v="2018-10-02T00:00:00"/>
    <s v="PR-352/2018"/>
    <x v="0"/>
    <n v="2419100"/>
    <x v="0"/>
  </r>
  <r>
    <d v="2018-10-02T00:00:00"/>
    <s v="PR-352/2018"/>
    <x v="1"/>
    <n v="2425653"/>
    <x v="0"/>
  </r>
  <r>
    <d v="2018-10-02T00:00:00"/>
    <s v="PR-352/2018"/>
    <x v="2"/>
    <n v="2425649"/>
    <x v="0"/>
  </r>
  <r>
    <d v="2018-10-02T00:00:00"/>
    <s v="PR-352/2018"/>
    <x v="3"/>
    <n v="2430547"/>
    <x v="0"/>
  </r>
  <r>
    <d v="2018-10-24T00:00:00"/>
    <s v="PR-382/2018"/>
    <x v="0"/>
    <n v="2419100"/>
    <x v="1"/>
  </r>
  <r>
    <d v="2018-10-24T00:00:00"/>
    <s v="PR-382/2018"/>
    <x v="1"/>
    <n v="2425653"/>
    <x v="0"/>
  </r>
  <r>
    <d v="2018-10-24T00:00:00"/>
    <s v="PR-382/2018"/>
    <x v="2"/>
    <n v="2425649"/>
    <x v="0"/>
  </r>
  <r>
    <d v="2018-10-24T00:00:00"/>
    <s v="PR-382/2018"/>
    <x v="3"/>
    <n v="2430547"/>
    <x v="0"/>
  </r>
  <r>
    <d v="2018-10-30T00:00:00"/>
    <s v="PR-390/2018"/>
    <x v="0"/>
    <n v="2419100"/>
    <x v="1"/>
  </r>
  <r>
    <d v="2018-10-30T00:00:00"/>
    <s v="PR-390/2018"/>
    <x v="1"/>
    <n v="2432944"/>
    <x v="0"/>
  </r>
  <r>
    <d v="2018-10-30T00:00:00"/>
    <s v="PR-390/2018"/>
    <x v="2"/>
    <n v="2432951"/>
    <x v="0"/>
  </r>
  <r>
    <d v="2018-10-30T00:00:00"/>
    <s v="PR-390/2018"/>
    <x v="3"/>
    <n v="2430547"/>
    <x v="0"/>
  </r>
  <r>
    <d v="2018-11-13T00:00:00"/>
    <s v="PR-408/2018"/>
    <x v="0"/>
    <n v="2428341"/>
    <x v="1"/>
  </r>
  <r>
    <d v="2018-11-13T00:00:00"/>
    <s v="PR-408/2018"/>
    <x v="1"/>
    <n v="2432944"/>
    <x v="1"/>
  </r>
  <r>
    <d v="2018-11-13T00:00:00"/>
    <s v="PR-408/2018"/>
    <x v="2"/>
    <n v="2432951"/>
    <x v="1"/>
  </r>
  <r>
    <d v="2018-11-13T00:00:00"/>
    <s v="PR-408/2018"/>
    <x v="3"/>
    <n v="2430547"/>
    <x v="1"/>
  </r>
  <r>
    <d v="2018-12-12T00:00:00"/>
    <s v="PR-450/2018"/>
    <x v="0"/>
    <n v="2456638"/>
    <x v="0"/>
  </r>
  <r>
    <d v="2018-12-12T00:00:00"/>
    <s v="PR-450/2018"/>
    <x v="1"/>
    <n v="2456589"/>
    <x v="0"/>
  </r>
  <r>
    <d v="2018-12-12T00:00:00"/>
    <s v="PR-450/2018"/>
    <x v="2"/>
    <n v="2458244"/>
    <x v="0"/>
  </r>
  <r>
    <d v="2018-12-12T00:00:00"/>
    <s v="PR-450/2018"/>
    <x v="3"/>
    <n v="2454325"/>
    <x v="0"/>
  </r>
  <r>
    <d v="2019-01-14T00:00:00"/>
    <s v="PR-10/2019"/>
    <x v="0"/>
    <n v="2456638"/>
    <x v="1"/>
  </r>
  <r>
    <d v="2019-01-14T00:00:00"/>
    <s v="PR-10/2019"/>
    <x v="1"/>
    <n v="2464566"/>
    <x v="0"/>
  </r>
  <r>
    <d v="2019-01-14T00:00:00"/>
    <s v="PR-10/2019"/>
    <x v="2"/>
    <n v="2458244"/>
    <x v="1"/>
  </r>
  <r>
    <d v="2019-01-14T00:00:00"/>
    <s v="PR-10/2019"/>
    <x v="3"/>
    <n v="2454325"/>
    <x v="1"/>
  </r>
  <r>
    <d v="2019-02-01T00:00:00"/>
    <s v="PR-39/2019"/>
    <x v="0"/>
    <n v="2470614"/>
    <x v="0"/>
  </r>
  <r>
    <d v="2019-02-01T00:00:00"/>
    <s v="PR-39/2019"/>
    <x v="1"/>
    <n v="2475887"/>
    <x v="0"/>
  </r>
  <r>
    <d v="2019-02-01T00:00:00"/>
    <s v="PR-39/2019"/>
    <x v="2"/>
    <n v="2480439"/>
    <x v="0"/>
  </r>
  <r>
    <d v="2019-02-01T00:00:00"/>
    <s v="PR-39/2019"/>
    <x v="2"/>
    <n v="2469901"/>
    <x v="0"/>
  </r>
  <r>
    <d v="2019-02-01T00:00:00"/>
    <s v="PR-39/2019"/>
    <x v="3"/>
    <n v="2470612"/>
    <x v="0"/>
  </r>
  <r>
    <d v="2019-02-11T00:00:00"/>
    <s v="PR-48/2019"/>
    <x v="0"/>
    <n v="2470614"/>
    <x v="0"/>
  </r>
  <r>
    <d v="2019-02-11T00:00:00"/>
    <s v="PR-48/2019"/>
    <x v="0"/>
    <n v="2456638"/>
    <x v="1"/>
  </r>
  <r>
    <d v="2019-02-11T00:00:00"/>
    <s v="PR-48/2019"/>
    <x v="1"/>
    <n v="2475887"/>
    <x v="1"/>
  </r>
  <r>
    <d v="2019-02-11T00:00:00"/>
    <s v="PR-48/2019"/>
    <x v="2"/>
    <n v="2480439"/>
    <x v="0"/>
  </r>
  <r>
    <d v="2019-02-11T00:00:00"/>
    <s v="PR-48/2019"/>
    <x v="3"/>
    <n v="2480441"/>
    <x v="0"/>
  </r>
  <r>
    <d v="2019-02-11T00:00:00"/>
    <s v="PR-48/2019"/>
    <x v="3"/>
    <n v="2470612"/>
    <x v="0"/>
  </r>
  <r>
    <d v="2019-03-21T00:00:00"/>
    <s v="PR-89/2019"/>
    <x v="1"/>
    <n v="2480440"/>
    <x v="1"/>
  </r>
  <r>
    <d v="2019-03-21T00:00:00"/>
    <s v="PR-89/2019"/>
    <x v="2"/>
    <n v="2480439"/>
    <x v="1"/>
  </r>
  <r>
    <d v="2019-03-21T00:00:00"/>
    <s v="PR-89/2019"/>
    <x v="3"/>
    <n v="2480441"/>
    <x v="1"/>
  </r>
  <r>
    <d v="2019-04-09T00:00:00"/>
    <s v="PR-121/2019"/>
    <x v="0"/>
    <n v="2485411"/>
    <x v="1"/>
  </r>
  <r>
    <d v="2019-04-09T00:00:00"/>
    <s v="PR-121/2019"/>
    <x v="1"/>
    <n v="2485405"/>
    <x v="1"/>
  </r>
  <r>
    <d v="2019-04-09T00:00:00"/>
    <s v="PR-121/2019"/>
    <x v="2"/>
    <n v="2485415"/>
    <x v="1"/>
  </r>
  <r>
    <d v="2019-04-09T00:00:00"/>
    <s v="PR-121/2019"/>
    <x v="3"/>
    <n v="2480441"/>
    <x v="1"/>
  </r>
  <r>
    <d v="2019-04-24T00:00:00"/>
    <s v="PR-141/2019"/>
    <x v="0"/>
    <n v="2485411"/>
    <x v="1"/>
  </r>
  <r>
    <d v="2019-04-24T00:00:00"/>
    <s v="PR-141/2019"/>
    <x v="1"/>
    <n v="2485405"/>
    <x v="1"/>
  </r>
  <r>
    <d v="2019-04-24T00:00:00"/>
    <s v="PR-141/2019"/>
    <x v="2"/>
    <n v="2485415"/>
    <x v="1"/>
  </r>
  <r>
    <d v="2019-04-24T00:00:00"/>
    <s v="PR-141/2019"/>
    <x v="3"/>
    <n v="2507174"/>
    <x v="0"/>
  </r>
  <r>
    <d v="2019-04-30T00:00:00"/>
    <s v="PR-159/2019"/>
    <x v="0"/>
    <n v="2485411"/>
    <x v="1"/>
  </r>
  <r>
    <d v="2019-04-30T00:00:00"/>
    <s v="PR-159/2019"/>
    <x v="1"/>
    <n v="2506609"/>
    <x v="0"/>
  </r>
  <r>
    <d v="2019-04-30T00:00:00"/>
    <s v="PR-159/2019"/>
    <x v="2"/>
    <n v="2506610"/>
    <x v="0"/>
  </r>
  <r>
    <d v="2019-04-30T00:00:00"/>
    <s v="PR-159/2019"/>
    <x v="3"/>
    <n v="2507174"/>
    <x v="0"/>
  </r>
  <r>
    <d v="2019-05-29T00:00:00"/>
    <s v="PR-199/2019"/>
    <x v="0"/>
    <n v="2485411"/>
    <x v="1"/>
  </r>
  <r>
    <d v="2019-05-29T00:00:00"/>
    <s v="PR-199/2019"/>
    <x v="1"/>
    <n v="2518623"/>
    <x v="0"/>
  </r>
  <r>
    <d v="2019-05-29T00:00:00"/>
    <s v="PR-199/2019"/>
    <x v="2"/>
    <n v="2518624"/>
    <x v="0"/>
  </r>
  <r>
    <d v="2019-05-29T00:00:00"/>
    <s v="PR-199/2019"/>
    <x v="3"/>
    <n v="2507174"/>
    <x v="0"/>
  </r>
  <r>
    <d v="2019-07-01T00:00:00"/>
    <s v="PR-240/2019"/>
    <x v="1"/>
    <n v="2526965"/>
    <x v="0"/>
  </r>
  <r>
    <d v="2019-07-18T00:00:00"/>
    <s v="PR-264/2019"/>
    <x v="0"/>
    <n v="2543207"/>
    <x v="0"/>
  </r>
  <r>
    <d v="2019-07-18T00:00:00"/>
    <s v="PR-264/2019"/>
    <x v="1"/>
    <n v="2526965"/>
    <x v="1"/>
  </r>
  <r>
    <d v="2019-07-18T00:00:00"/>
    <s v="PR-264/2019"/>
    <x v="2"/>
    <n v="2544504"/>
    <x v="0"/>
  </r>
  <r>
    <d v="2019-07-18T00:00:00"/>
    <s v="PR-264/2019"/>
    <x v="3"/>
    <n v="2546039"/>
    <x v="0"/>
  </r>
  <r>
    <d v="2019-08-08T00:00:00"/>
    <s v="PR-298/2019"/>
    <x v="0"/>
    <n v="2543207"/>
    <x v="0"/>
  </r>
  <r>
    <d v="2019-08-08T00:00:00"/>
    <s v="PR-298/2019"/>
    <x v="1"/>
    <n v="2556595"/>
    <x v="0"/>
  </r>
  <r>
    <d v="2019-08-08T00:00:00"/>
    <s v="PR-298/2019"/>
    <x v="2"/>
    <n v="2558268"/>
    <x v="0"/>
  </r>
  <r>
    <d v="2019-08-08T00:00:00"/>
    <s v="PR-298/2019"/>
    <x v="3"/>
    <n v="2546039"/>
    <x v="0"/>
  </r>
  <r>
    <d v="2019-08-14T00:00:00"/>
    <s v="PR-307/2019"/>
    <x v="0"/>
    <n v="2558879"/>
    <x v="0"/>
  </r>
  <r>
    <d v="2019-08-14T00:00:00"/>
    <s v="PR-307/2019"/>
    <x v="1"/>
    <n v="2556595"/>
    <x v="0"/>
  </r>
  <r>
    <d v="2019-08-14T00:00:00"/>
    <s v="PR-307/2019"/>
    <x v="2"/>
    <n v="2558268"/>
    <x v="0"/>
  </r>
  <r>
    <d v="2019-08-14T00:00:00"/>
    <s v="PR-307/2019"/>
    <x v="3"/>
    <n v="2546039"/>
    <x v="0"/>
  </r>
  <r>
    <d v="2019-08-30T00:00:00"/>
    <s v="PR-335/2019"/>
    <x v="0"/>
    <n v="2558879"/>
    <x v="0"/>
  </r>
  <r>
    <d v="2019-08-30T00:00:00"/>
    <s v="PR-335/2019"/>
    <x v="1"/>
    <n v="2563735"/>
    <x v="0"/>
  </r>
  <r>
    <d v="2019-08-30T00:00:00"/>
    <s v="PR-335/2019"/>
    <x v="2"/>
    <n v="2564384"/>
    <x v="0"/>
  </r>
  <r>
    <d v="2019-08-30T00:00:00"/>
    <s v="PR-335/2019"/>
    <x v="3"/>
    <n v="2563678"/>
    <x v="0"/>
  </r>
  <r>
    <d v="2019-09-17T00:00:00"/>
    <s v="PR-364/2019"/>
    <x v="1"/>
    <n v="2563735"/>
    <x v="0"/>
  </r>
  <r>
    <d v="2019-09-17T00:00:00"/>
    <s v="PR-364/2019"/>
    <x v="2"/>
    <n v="2564384"/>
    <x v="0"/>
  </r>
  <r>
    <d v="2019-09-17T00:00:00"/>
    <s v="PR-364/2019"/>
    <x v="3"/>
    <n v="2563678"/>
    <x v="0"/>
  </r>
  <r>
    <d v="2019-10-15T00:00:00"/>
    <s v="PR-405/2019"/>
    <x v="0"/>
    <n v="2574555"/>
    <x v="0"/>
  </r>
  <r>
    <d v="2019-10-15T00:00:00"/>
    <s v="PR-405/2019"/>
    <x v="1"/>
    <n v="2576573"/>
    <x v="0"/>
  </r>
  <r>
    <d v="2019-10-15T00:00:00"/>
    <s v="PR-405/2019"/>
    <x v="2"/>
    <n v="2581899"/>
    <x v="0"/>
  </r>
  <r>
    <d v="2019-10-15T00:00:00"/>
    <s v="PR-405/2019"/>
    <x v="3"/>
    <n v="2563678"/>
    <x v="1"/>
  </r>
  <r>
    <d v="2019-10-31T00:00:00"/>
    <s v="PR-442/2019"/>
    <x v="0"/>
    <n v="2574555"/>
    <x v="0"/>
  </r>
  <r>
    <d v="2019-10-31T00:00:00"/>
    <s v="PR-442/2019"/>
    <x v="1"/>
    <n v="2589540"/>
    <x v="0"/>
  </r>
  <r>
    <d v="2019-10-31T00:00:00"/>
    <s v="PR-442/2019"/>
    <x v="2"/>
    <n v="2581899"/>
    <x v="0"/>
  </r>
  <r>
    <d v="2019-10-31T00:00:00"/>
    <s v="PR-442/2019"/>
    <x v="3"/>
    <n v="2589541"/>
    <x v="0"/>
  </r>
  <r>
    <d v="2019-11-15T00:00:00"/>
    <s v="PR-462/2019"/>
    <x v="0"/>
    <n v="2574555"/>
    <x v="1"/>
  </r>
  <r>
    <d v="2019-11-15T00:00:00"/>
    <s v="PR-462/2019"/>
    <x v="1"/>
    <n v="2589540"/>
    <x v="0"/>
  </r>
  <r>
    <d v="2019-11-15T00:00:00"/>
    <s v="PR-462/2019"/>
    <x v="2"/>
    <n v="2589542"/>
    <x v="0"/>
  </r>
  <r>
    <d v="2019-11-15T00:00:00"/>
    <s v="PR-462/2019"/>
    <x v="3"/>
    <n v="2589541"/>
    <x v="0"/>
  </r>
  <r>
    <d v="2019-12-05T00:00:00"/>
    <s v="PR-491/2019"/>
    <x v="0"/>
    <n v="2595450"/>
    <x v="0"/>
  </r>
  <r>
    <d v="2019-12-05T00:00:00"/>
    <s v="PR-491/2019"/>
    <x v="1"/>
    <n v="2589540"/>
    <x v="0"/>
  </r>
  <r>
    <d v="2019-12-05T00:00:00"/>
    <s v="PR-491/2019"/>
    <x v="2"/>
    <n v="2589542"/>
    <x v="0"/>
  </r>
  <r>
    <d v="2019-12-05T00:00:00"/>
    <s v="PR-491/2019"/>
    <x v="3"/>
    <n v="2589541"/>
    <x v="0"/>
  </r>
  <r>
    <d v="2020-01-15T00:00:00"/>
    <s v="PR-12/2020"/>
    <x v="0"/>
    <n v="2595450"/>
    <x v="1"/>
  </r>
  <r>
    <d v="2020-01-15T00:00:00"/>
    <s v="PR-12/2020"/>
    <x v="1"/>
    <n v="2606225"/>
    <x v="1"/>
  </r>
  <r>
    <d v="2020-01-15T00:00:00"/>
    <s v="PR-12/2020"/>
    <x v="2"/>
    <n v="2589542"/>
    <x v="1"/>
  </r>
  <r>
    <d v="2020-01-15T00:00:00"/>
    <s v="PR-12/2020"/>
    <x v="3"/>
    <n v="2589541"/>
    <x v="1"/>
  </r>
  <r>
    <d v="2020-02-24T00:00:00"/>
    <s v="PR-65/2020"/>
    <x v="0"/>
    <n v="2632222"/>
    <x v="0"/>
  </r>
  <r>
    <d v="2020-02-24T00:00:00"/>
    <s v="PR-65/2020"/>
    <x v="1"/>
    <n v="2630851"/>
    <x v="0"/>
  </r>
  <r>
    <d v="2020-02-24T00:00:00"/>
    <s v="PR-65/2020"/>
    <x v="2"/>
    <n v="2612051"/>
    <x v="1"/>
  </r>
  <r>
    <d v="2020-02-24T00:00:00"/>
    <s v="PR-65/2020"/>
    <x v="3"/>
    <n v="2640275"/>
    <x v="0"/>
  </r>
  <r>
    <d v="2020-03-02T00:00:00"/>
    <s v="PR-75/2020"/>
    <x v="1"/>
    <n v="2630851"/>
    <x v="0"/>
  </r>
  <r>
    <d v="2020-03-02T00:00:00"/>
    <s v="PR-75/2020"/>
    <x v="2"/>
    <n v="2612051"/>
    <x v="1"/>
  </r>
  <r>
    <d v="2020-03-19T00:00:00"/>
    <s v="PR-96/2020"/>
    <x v="0"/>
    <n v="2654471"/>
    <x v="0"/>
  </r>
  <r>
    <d v="2020-03-19T00:00:00"/>
    <s v="PR-96/2020"/>
    <x v="1"/>
    <n v="2656306"/>
    <x v="0"/>
  </r>
  <r>
    <d v="2020-03-19T00:00:00"/>
    <s v="PR-96/2020"/>
    <x v="1"/>
    <n v="2640277"/>
    <x v="0"/>
  </r>
  <r>
    <d v="2020-03-19T00:00:00"/>
    <s v="PR-96/2020"/>
    <x v="2"/>
    <n v="2654420"/>
    <x v="2"/>
  </r>
  <r>
    <d v="2020-03-19T00:00:00"/>
    <s v="PR-96/2020"/>
    <x v="3"/>
    <n v="2640275"/>
    <x v="0"/>
  </r>
  <r>
    <d v="2020-04-24T00:00:00"/>
    <s v="PR-118/2020"/>
    <x v="1"/>
    <n v="2656306"/>
    <x v="0"/>
  </r>
  <r>
    <d v="2020-04-24T00:00:00"/>
    <s v="PR-118/2020"/>
    <x v="2"/>
    <n v="2654420"/>
    <x v="2"/>
  </r>
  <r>
    <d v="2020-05-19T00:00:00"/>
    <s v="PR-135/2020"/>
    <x v="0"/>
    <n v="2654471"/>
    <x v="1"/>
  </r>
  <r>
    <d v="2020-05-19T00:00:00"/>
    <s v="PR-135/2020"/>
    <x v="1"/>
    <n v="2656306"/>
    <x v="1"/>
  </r>
  <r>
    <d v="2020-05-19T00:00:00"/>
    <s v="PR-135/2020"/>
    <x v="2"/>
    <n v="2666970"/>
    <x v="1"/>
  </r>
  <r>
    <d v="2020-05-19T00:00:00"/>
    <s v="PR-135/2020"/>
    <x v="2"/>
    <n v="2654420"/>
    <x v="3"/>
  </r>
  <r>
    <d v="2020-05-19T00:00:00"/>
    <s v="PR-135/2020"/>
    <x v="3"/>
    <n v="2657632"/>
    <x v="1"/>
  </r>
  <r>
    <d v="2020-06-23T00:00:00"/>
    <s v="PR-180/2020"/>
    <x v="0"/>
    <n v="2654471"/>
    <x v="1"/>
  </r>
  <r>
    <d v="2020-06-23T00:00:00"/>
    <s v="PR-180/2020"/>
    <x v="1"/>
    <n v="2656306"/>
    <x v="1"/>
  </r>
  <r>
    <d v="2020-06-23T00:00:00"/>
    <s v="PR-180/2020"/>
    <x v="2"/>
    <n v="2666970"/>
    <x v="1"/>
  </r>
  <r>
    <d v="2020-06-23T00:00:00"/>
    <s v="PR-180/2020"/>
    <x v="3"/>
    <n v="2657632"/>
    <x v="1"/>
  </r>
  <r>
    <d v="2020-06-30T00:00:00"/>
    <s v="PR-197/2020"/>
    <x v="0"/>
    <n v="2668033"/>
    <x v="1"/>
  </r>
  <r>
    <d v="2020-06-30T00:00:00"/>
    <s v="PR-197/2020"/>
    <x v="1"/>
    <n v="2656306"/>
    <x v="1"/>
  </r>
  <r>
    <d v="2020-06-30T00:00:00"/>
    <s v="PR-197/2020"/>
    <x v="2"/>
    <n v="2666970"/>
    <x v="1"/>
  </r>
  <r>
    <d v="2020-06-30T00:00:00"/>
    <s v="PR-197/2020"/>
    <x v="3"/>
    <n v="2657632"/>
    <x v="1"/>
  </r>
  <r>
    <d v="2020-07-28T00:00:00"/>
    <s v="PR-228/2020"/>
    <x v="0"/>
    <n v="2668033"/>
    <x v="1"/>
  </r>
  <r>
    <d v="2020-07-28T00:00:00"/>
    <s v="PR-228/2020"/>
    <x v="1"/>
    <n v="2666967"/>
    <x v="1"/>
  </r>
  <r>
    <d v="2020-07-28T00:00:00"/>
    <s v="PR-228/2020"/>
    <x v="2"/>
    <n v="2666970"/>
    <x v="2"/>
  </r>
  <r>
    <d v="2020-07-28T00:00:00"/>
    <s v="PR-228/2020"/>
    <x v="3"/>
    <n v="2657632"/>
    <x v="2"/>
  </r>
  <r>
    <d v="2020-08-18T00:00:00"/>
    <s v="PR-264/2020"/>
    <x v="0"/>
    <n v="2668033"/>
    <x v="2"/>
  </r>
  <r>
    <d v="2020-08-18T00:00:00"/>
    <s v="PR-264/2020"/>
    <x v="1"/>
    <n v="2715096"/>
    <x v="2"/>
  </r>
  <r>
    <d v="2020-08-18T00:00:00"/>
    <s v="PR-264/2020"/>
    <x v="2"/>
    <n v="2702302"/>
    <x v="0"/>
  </r>
  <r>
    <d v="2020-08-18T00:00:00"/>
    <s v="PR-264/2020"/>
    <x v="3"/>
    <n v="2668030"/>
    <x v="2"/>
  </r>
  <r>
    <d v="2020-08-26T00:00:00"/>
    <s v="PR-275/2020"/>
    <x v="0"/>
    <n v="2668033"/>
    <x v="2"/>
  </r>
  <r>
    <d v="2020-08-26T00:00:00"/>
    <s v="PR-275/2020"/>
    <x v="1"/>
    <n v="2715096"/>
    <x v="0"/>
  </r>
  <r>
    <d v="2020-08-26T00:00:00"/>
    <s v="PR-275/2020"/>
    <x v="2"/>
    <n v="2702302"/>
    <x v="0"/>
  </r>
  <r>
    <d v="2020-08-26T00:00:00"/>
    <s v="PR-275/2020"/>
    <x v="3"/>
    <n v="2668030"/>
    <x v="2"/>
  </r>
  <r>
    <d v="2020-09-21T00:00:00"/>
    <s v="PR-309/2020"/>
    <x v="0"/>
    <n v="2721436"/>
    <x v="0"/>
  </r>
  <r>
    <d v="2020-09-21T00:00:00"/>
    <s v="PR-309/2020"/>
    <x v="1"/>
    <n v="2715096"/>
    <x v="0"/>
  </r>
  <r>
    <d v="2020-09-21T00:00:00"/>
    <s v="PR-309/2020"/>
    <x v="2"/>
    <n v="2702302"/>
    <x v="1"/>
  </r>
  <r>
    <d v="2020-09-21T00:00:00"/>
    <s v="PR-309/2020"/>
    <x v="3"/>
    <n v="2668030"/>
    <x v="2"/>
  </r>
  <r>
    <d v="2020-10-15T00:00:00"/>
    <s v="PR-351/2020"/>
    <x v="0"/>
    <n v="2721436"/>
    <x v="1"/>
  </r>
  <r>
    <d v="2020-10-15T00:00:00"/>
    <s v="PR-351/2020"/>
    <x v="1"/>
    <n v="2715096"/>
    <x v="1"/>
  </r>
  <r>
    <d v="2020-10-15T00:00:00"/>
    <s v="PR-351/2020"/>
    <x v="2"/>
    <n v="2702302"/>
    <x v="1"/>
  </r>
  <r>
    <d v="2020-10-15T00:00:00"/>
    <s v="PR-351/2020"/>
    <x v="3"/>
    <n v="2668030"/>
    <x v="3"/>
  </r>
  <r>
    <d v="2020-11-12T00:00:00"/>
    <s v="PR-393/2020"/>
    <x v="0"/>
    <n v="2668033"/>
    <x v="3"/>
  </r>
  <r>
    <d v="2020-11-12T00:00:00"/>
    <s v="PR-393/2020"/>
    <x v="1"/>
    <n v="2666967"/>
    <x v="3"/>
  </r>
  <r>
    <d v="2020-11-12T00:00:00"/>
    <s v="PR-393/2020"/>
    <x v="1"/>
    <n v="2741784"/>
    <x v="0"/>
  </r>
  <r>
    <d v="2020-11-12T00:00:00"/>
    <s v="PR-393/2020"/>
    <x v="2"/>
    <n v="2666970"/>
    <x v="4"/>
  </r>
  <r>
    <d v="2020-11-12T00:00:00"/>
    <s v="PR-393/2020"/>
    <x v="3"/>
    <n v="2657632"/>
    <x v="4"/>
  </r>
  <r>
    <d v="2020-11-24T00:00:00"/>
    <s v="PR-407/2020"/>
    <x v="0"/>
    <n v="2668033"/>
    <x v="3"/>
  </r>
  <r>
    <d v="2020-11-24T00:00:00"/>
    <s v="PR-407/2020"/>
    <x v="1"/>
    <n v="2741784"/>
    <x v="0"/>
  </r>
  <r>
    <d v="2020-11-24T00:00:00"/>
    <s v="PR-407/2020"/>
    <x v="3"/>
    <n v="2657632"/>
    <x v="4"/>
  </r>
  <r>
    <d v="2020-12-14T00:00:00"/>
    <s v="PR-448/2020"/>
    <x v="0"/>
    <n v="2721436"/>
    <x v="2"/>
  </r>
  <r>
    <d v="2020-12-14T00:00:00"/>
    <s v="PR-448/2020"/>
    <x v="1"/>
    <n v="2761544"/>
    <x v="0"/>
  </r>
  <r>
    <d v="2020-12-14T00:00:00"/>
    <s v="PR-448/2020"/>
    <x v="2"/>
    <n v="2739933"/>
    <x v="1"/>
  </r>
  <r>
    <d v="2020-12-14T00:00:00"/>
    <s v="PR-448/2020"/>
    <x v="3"/>
    <n v="2720144"/>
    <x v="2"/>
  </r>
  <r>
    <d v="2021-01-19T00:00:00"/>
    <s v="PR-13/2021"/>
    <x v="1"/>
    <n v="2761544"/>
    <x v="0"/>
  </r>
  <r>
    <d v="2021-01-19T00:00:00"/>
    <s v="PR-13/2021"/>
    <x v="2"/>
    <n v="2765557"/>
    <x v="0"/>
  </r>
  <r>
    <d v="2021-03-03T00:00:00"/>
    <s v="PR-61/2021"/>
    <x v="0"/>
    <n v="2740661"/>
    <x v="2"/>
  </r>
  <r>
    <d v="2021-03-03T00:00:00"/>
    <s v="PR-61/2021"/>
    <x v="1"/>
    <n v="2784295"/>
    <x v="0"/>
  </r>
  <r>
    <d v="2021-03-03T00:00:00"/>
    <s v="PR-61/2021"/>
    <x v="2"/>
    <n v="2791418"/>
    <x v="0"/>
  </r>
  <r>
    <d v="2021-03-03T00:00:00"/>
    <s v="PR-61/2021"/>
    <x v="3"/>
    <n v="2779077"/>
    <x v="0"/>
  </r>
  <r>
    <d v="2021-03-10T00:00:00"/>
    <s v="PR-74/2021"/>
    <x v="0"/>
    <n v="2740661"/>
    <x v="2"/>
  </r>
  <r>
    <d v="2021-03-10T00:00:00"/>
    <s v="PR-74/2021"/>
    <x v="1"/>
    <n v="2784295"/>
    <x v="0"/>
  </r>
  <r>
    <d v="2021-03-10T00:00:00"/>
    <s v="PR-74/2021"/>
    <x v="2"/>
    <n v="2791418"/>
    <x v="0"/>
  </r>
  <r>
    <d v="2021-03-10T00:00:00"/>
    <s v="PR-74/2021"/>
    <x v="3"/>
    <n v="2740675"/>
    <x v="2"/>
  </r>
  <r>
    <d v="2021-04-01T00:00:00"/>
    <s v="PR-101/2021"/>
    <x v="0"/>
    <n v="2801838"/>
    <x v="0"/>
  </r>
  <r>
    <d v="2021-04-01T00:00:00"/>
    <s v="PR-101/2021"/>
    <x v="1"/>
    <n v="2807616"/>
    <x v="0"/>
  </r>
  <r>
    <d v="2021-04-01T00:00:00"/>
    <s v="PR-101/2021"/>
    <x v="1"/>
    <n v="2797970"/>
    <x v="0"/>
  </r>
  <r>
    <d v="2021-04-01T00:00:00"/>
    <s v="PR-101/2021"/>
    <x v="2"/>
    <n v="2791418"/>
    <x v="0"/>
  </r>
  <r>
    <d v="2021-04-01T00:00:00"/>
    <s v="PR-101/2021"/>
    <x v="3"/>
    <n v="2805133"/>
    <x v="0"/>
  </r>
  <r>
    <d v="2021-04-07T00:00:00"/>
    <s v="PR-104/2021"/>
    <x v="1"/>
    <n v="2807616"/>
    <x v="0"/>
  </r>
  <r>
    <d v="2021-04-07T00:00:00"/>
    <s v="PR-104/2021"/>
    <x v="2"/>
    <n v="2801094"/>
    <x v="0"/>
  </r>
  <r>
    <d v="2021-04-07T00:00:00"/>
    <s v="PR-104/2021"/>
    <x v="3"/>
    <n v="2805133"/>
    <x v="0"/>
  </r>
  <r>
    <d v="2021-04-29T00:00:00"/>
    <s v="PR-129/2021"/>
    <x v="1"/>
    <n v="2807616"/>
    <x v="0"/>
  </r>
  <r>
    <d v="2021-04-29T00:00:00"/>
    <s v="PR-129/2021"/>
    <x v="2"/>
    <n v="2801094"/>
    <x v="0"/>
  </r>
  <r>
    <d v="2021-04-29T00:00:00"/>
    <s v="PR-129/2021"/>
    <x v="3"/>
    <n v="280513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923467-0223-4D18-A9C9-6784ABB2B8D0}" name="Kontingenční tabulka1" cacheId="4" applyNumberFormats="0" applyBorderFormats="0" applyFontFormats="0" applyPatternFormats="0" applyAlignmentFormats="0" applyWidthHeightFormats="1" dataCaption="Hodnoty" updatedVersion="7" minRefreshableVersion="3" useAutoFormatting="1" itemPrintTitles="1" createdVersion="7" indent="0" outline="1" outlineData="1" multipleFieldFilters="0" chartFormat="5">
  <location ref="G1:L8" firstHeaderRow="1" firstDataRow="2" firstDataCol="1"/>
  <pivotFields count="5">
    <pivotField numFmtId="14" showAll="0"/>
    <pivotField showAll="0"/>
    <pivotField axis="axisCol" showAll="0">
      <items count="5">
        <item x="3"/>
        <item x="0"/>
        <item x="1"/>
        <item x="2"/>
        <item t="default"/>
      </items>
    </pivotField>
    <pivotField showAll="0"/>
    <pivotField axis="axisRow" dataField="1" showAll="0">
      <items count="6">
        <item x="0"/>
        <item x="1"/>
        <item x="2"/>
        <item x="3"/>
        <item x="4"/>
        <item t="default"/>
      </items>
    </pivotField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Počet z Stáří" fld="4" subtotal="count" baseField="4" baseItem="0"/>
  </dataFields>
  <chartFormats count="8">
    <chartFormat chart="1" format="8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9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1" format="10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1" format="11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C840EB-AEE4-4161-BA0B-226A6B896955}" name="Kontingenční tabulka5" cacheId="3" applyNumberFormats="0" applyBorderFormats="0" applyFontFormats="0" applyPatternFormats="0" applyAlignmentFormats="0" applyWidthHeightFormats="1" dataCaption="Hodnoty" updatedVersion="7" minRefreshableVersion="3" useAutoFormatting="1" itemPrintTitles="1" createdVersion="7" indent="0" outline="1" outlineData="1" multipleFieldFilters="0">
  <location ref="D1:K19" firstHeaderRow="1" firstDataRow="2" firstDataCol="1"/>
  <pivotFields count="4"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axis="axisRow" showAll="0">
      <items count="7">
        <item sd="0" x="0"/>
        <item x="1"/>
        <item x="2"/>
        <item x="3"/>
        <item x="4"/>
        <item sd="0" x="5"/>
        <item t="default"/>
      </items>
    </pivotField>
    <pivotField axis="axisCol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2">
    <field x="2"/>
    <field x="0"/>
  </rowFields>
  <rowItems count="17">
    <i>
      <x v="1"/>
    </i>
    <i r="1">
      <x v="1"/>
    </i>
    <i r="1">
      <x v="2"/>
    </i>
    <i r="1">
      <x v="3"/>
    </i>
    <i>
      <x v="2"/>
    </i>
    <i r="1">
      <x v="4"/>
    </i>
    <i r="1">
      <x v="5"/>
    </i>
    <i r="1">
      <x v="6"/>
    </i>
    <i>
      <x v="3"/>
    </i>
    <i r="1">
      <x v="7"/>
    </i>
    <i r="1">
      <x v="8"/>
    </i>
    <i r="1">
      <x v="9"/>
    </i>
    <i>
      <x v="4"/>
    </i>
    <i r="1">
      <x v="10"/>
    </i>
    <i r="1">
      <x v="11"/>
    </i>
    <i r="1">
      <x v="12"/>
    </i>
    <i t="grand">
      <x/>
    </i>
  </rowItems>
  <colFields count="1">
    <field x="3"/>
  </colFields>
  <colItems count="7"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oučet z Počet" fld="1" baseField="2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17E709-6477-4890-935F-A7B8EA7E2F09}" name="Kontingenční tabulka6" cacheId="2" applyNumberFormats="0" applyBorderFormats="0" applyFontFormats="0" applyPatternFormats="0" applyAlignmentFormats="0" applyWidthHeightFormats="1" dataCaption="Hodnoty" updatedVersion="7" minRefreshableVersion="3" useAutoFormatting="1" itemPrintTitles="1" createdVersion="7" indent="0" outline="1" outlineData="1" multipleFieldFilters="0">
  <location ref="D1:K19" firstHeaderRow="1" firstDataRow="2" firstDataCol="1"/>
  <pivotFields count="4">
    <pivotField axis="axisRow" numFmtId="16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axis="axisRow" showAll="0">
      <items count="7">
        <item sd="0" x="0"/>
        <item x="1"/>
        <item x="2"/>
        <item x="3"/>
        <item x="4"/>
        <item sd="0" x="5"/>
        <item t="default"/>
      </items>
    </pivotField>
    <pivotField axis="axisCol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2">
    <field x="2"/>
    <field x="0"/>
  </rowFields>
  <rowItems count="17">
    <i>
      <x v="1"/>
    </i>
    <i r="1">
      <x v="1"/>
    </i>
    <i r="1">
      <x v="2"/>
    </i>
    <i r="1">
      <x v="3"/>
    </i>
    <i>
      <x v="2"/>
    </i>
    <i r="1">
      <x v="4"/>
    </i>
    <i r="1">
      <x v="5"/>
    </i>
    <i r="1">
      <x v="6"/>
    </i>
    <i>
      <x v="3"/>
    </i>
    <i r="1">
      <x v="7"/>
    </i>
    <i r="1">
      <x v="8"/>
    </i>
    <i r="1">
      <x v="9"/>
    </i>
    <i>
      <x v="4"/>
    </i>
    <i r="1">
      <x v="10"/>
    </i>
    <i r="1">
      <x v="11"/>
    </i>
    <i r="1">
      <x v="12"/>
    </i>
    <i t="grand">
      <x/>
    </i>
  </rowItems>
  <colFields count="1">
    <field x="3"/>
  </colFields>
  <colItems count="7"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oučet z Poče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34D788-FB5E-4336-8E47-9738AAF05892}" name="Kontingenční tabulka7" cacheId="1" applyNumberFormats="0" applyBorderFormats="0" applyFontFormats="0" applyPatternFormats="0" applyAlignmentFormats="0" applyWidthHeightFormats="1" dataCaption="Hodnoty" updatedVersion="7" minRefreshableVersion="3" useAutoFormatting="1" itemPrintTitles="1" createdVersion="7" indent="0" outline="1" outlineData="1" multipleFieldFilters="0">
  <location ref="D1:K19" firstHeaderRow="1" firstDataRow="2" firstDataCol="1"/>
  <pivotFields count="4">
    <pivotField axis="axisRow" numFmtId="16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axis="axisRow" showAll="0">
      <items count="7">
        <item sd="0" x="0"/>
        <item x="1"/>
        <item x="2"/>
        <item x="3"/>
        <item x="4"/>
        <item sd="0" x="5"/>
        <item t="default"/>
      </items>
    </pivotField>
    <pivotField axis="axisCol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2">
    <field x="2"/>
    <field x="0"/>
  </rowFields>
  <rowItems count="17">
    <i>
      <x v="1"/>
    </i>
    <i r="1">
      <x v="1"/>
    </i>
    <i r="1">
      <x v="2"/>
    </i>
    <i r="1">
      <x v="3"/>
    </i>
    <i>
      <x v="2"/>
    </i>
    <i r="1">
      <x v="4"/>
    </i>
    <i r="1">
      <x v="5"/>
    </i>
    <i r="1">
      <x v="6"/>
    </i>
    <i>
      <x v="3"/>
    </i>
    <i r="1">
      <x v="7"/>
    </i>
    <i r="1">
      <x v="8"/>
    </i>
    <i r="1">
      <x v="9"/>
    </i>
    <i>
      <x v="4"/>
    </i>
    <i r="1">
      <x v="10"/>
    </i>
    <i r="1">
      <x v="11"/>
    </i>
    <i r="1">
      <x v="12"/>
    </i>
    <i t="grand">
      <x/>
    </i>
  </rowItems>
  <colFields count="1">
    <field x="3"/>
  </colFields>
  <colItems count="7"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oučet z Poče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CADCFC-77F0-4A34-9E5F-9350C12A9371}" name="Kontingenční tabulka8" cacheId="0" applyNumberFormats="0" applyBorderFormats="0" applyFontFormats="0" applyPatternFormats="0" applyAlignmentFormats="0" applyWidthHeightFormats="1" dataCaption="Hodnoty" updatedVersion="7" minRefreshableVersion="3" useAutoFormatting="1" itemPrintTitles="1" createdVersion="7" indent="0" outline="1" outlineData="1" multipleFieldFilters="0">
  <location ref="D1:K19" firstHeaderRow="1" firstDataRow="2" firstDataCol="1"/>
  <pivotFields count="4">
    <pivotField axis="axisRow" numFmtId="16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axis="axisRow" showAll="0">
      <items count="7">
        <item sd="0" x="0"/>
        <item x="1"/>
        <item x="2"/>
        <item x="3"/>
        <item x="4"/>
        <item sd="0" x="5"/>
        <item t="default"/>
      </items>
    </pivotField>
    <pivotField axis="axisCol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2">
    <field x="2"/>
    <field x="0"/>
  </rowFields>
  <rowItems count="17">
    <i>
      <x v="1"/>
    </i>
    <i r="1">
      <x v="1"/>
    </i>
    <i r="1">
      <x v="2"/>
    </i>
    <i r="1">
      <x v="3"/>
    </i>
    <i>
      <x v="2"/>
    </i>
    <i r="1">
      <x v="4"/>
    </i>
    <i r="1">
      <x v="5"/>
    </i>
    <i r="1">
      <x v="6"/>
    </i>
    <i>
      <x v="3"/>
    </i>
    <i r="1">
      <x v="7"/>
    </i>
    <i r="1">
      <x v="8"/>
    </i>
    <i r="1">
      <x v="9"/>
    </i>
    <i>
      <x v="4"/>
    </i>
    <i r="1">
      <x v="10"/>
    </i>
    <i r="1">
      <x v="11"/>
    </i>
    <i r="1">
      <x v="12"/>
    </i>
    <i t="grand">
      <x/>
    </i>
  </rowItems>
  <colFields count="1">
    <field x="3"/>
  </colFields>
  <colItems count="7"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oučet z Poče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62C87-CD01-49FD-9EC6-87320BE25E96}">
  <sheetPr>
    <tabColor theme="1"/>
  </sheetPr>
  <dimension ref="A1:AP28"/>
  <sheetViews>
    <sheetView topLeftCell="A4" workbookViewId="0">
      <selection activeCell="B16" sqref="B16"/>
    </sheetView>
  </sheetViews>
  <sheetFormatPr defaultRowHeight="14.4" x14ac:dyDescent="0.3"/>
  <cols>
    <col min="1" max="1" width="14.88671875" bestFit="1" customWidth="1"/>
    <col min="2" max="2" width="12.5546875" bestFit="1" customWidth="1"/>
    <col min="3" max="3" width="4.88671875" customWidth="1"/>
    <col min="4" max="4" width="13.6640625" bestFit="1" customWidth="1"/>
    <col min="5" max="5" width="16" bestFit="1" customWidth="1"/>
    <col min="6" max="9" width="12.5546875" bestFit="1" customWidth="1"/>
    <col min="10" max="10" width="12.77734375" bestFit="1" customWidth="1"/>
    <col min="11" max="18" width="13.6640625" bestFit="1" customWidth="1"/>
    <col min="19" max="21" width="10.109375" bestFit="1" customWidth="1"/>
    <col min="42" max="42" width="13.88671875" bestFit="1" customWidth="1"/>
  </cols>
  <sheetData>
    <row r="1" spans="1:42" s="1" customFormat="1" x14ac:dyDescent="0.3">
      <c r="A1" s="39" t="s">
        <v>151</v>
      </c>
      <c r="B1" s="52" t="s">
        <v>152</v>
      </c>
      <c r="D1" s="13"/>
      <c r="E1" s="15" t="s">
        <v>121</v>
      </c>
      <c r="F1" s="14">
        <v>0</v>
      </c>
      <c r="G1" s="28">
        <v>44562</v>
      </c>
      <c r="H1" s="28">
        <v>44593</v>
      </c>
      <c r="I1" s="28">
        <v>44621</v>
      </c>
      <c r="J1" s="28">
        <v>44652</v>
      </c>
      <c r="K1" s="28">
        <v>44682</v>
      </c>
      <c r="L1" s="28">
        <v>44713</v>
      </c>
      <c r="M1" s="28">
        <v>44743</v>
      </c>
      <c r="N1" s="28">
        <v>44774</v>
      </c>
      <c r="O1" s="28">
        <v>44805</v>
      </c>
      <c r="P1" s="28">
        <v>44835</v>
      </c>
      <c r="Q1" s="28">
        <v>44866</v>
      </c>
      <c r="R1" s="28">
        <v>44896</v>
      </c>
      <c r="S1" s="28">
        <v>44927</v>
      </c>
      <c r="T1" s="28">
        <v>44958</v>
      </c>
      <c r="U1" s="28">
        <v>44986</v>
      </c>
      <c r="V1" s="28">
        <v>45017</v>
      </c>
      <c r="W1" s="28">
        <v>45047</v>
      </c>
      <c r="X1" s="28">
        <v>45078</v>
      </c>
      <c r="Y1" s="28">
        <v>45108</v>
      </c>
      <c r="Z1" s="28">
        <v>45139</v>
      </c>
      <c r="AA1" s="28">
        <v>45170</v>
      </c>
      <c r="AB1" s="28">
        <v>45200</v>
      </c>
      <c r="AC1" s="28">
        <v>45231</v>
      </c>
      <c r="AD1" s="28">
        <v>45261</v>
      </c>
      <c r="AE1" s="28">
        <v>45292</v>
      </c>
      <c r="AF1" s="28">
        <v>45323</v>
      </c>
      <c r="AG1" s="28">
        <v>45352</v>
      </c>
      <c r="AH1" s="28">
        <v>45383</v>
      </c>
      <c r="AI1" s="28">
        <v>45413</v>
      </c>
      <c r="AJ1" s="28">
        <v>45444</v>
      </c>
      <c r="AK1" s="28">
        <v>45474</v>
      </c>
      <c r="AL1" s="28">
        <v>45505</v>
      </c>
      <c r="AM1" s="28">
        <v>45536</v>
      </c>
      <c r="AN1" s="28">
        <v>45566</v>
      </c>
      <c r="AO1" s="28">
        <v>45597</v>
      </c>
      <c r="AP1" s="29">
        <v>45627</v>
      </c>
    </row>
    <row r="2" spans="1:42" x14ac:dyDescent="0.3">
      <c r="A2" t="s">
        <v>123</v>
      </c>
      <c r="B2" s="6">
        <f xml:space="preserve"> LEFT($B$1,SEARCH("x",$B$1)-1)*1</f>
        <v>30</v>
      </c>
      <c r="D2" s="46" t="s">
        <v>128</v>
      </c>
      <c r="E2" s="24" t="s">
        <v>129</v>
      </c>
      <c r="F2" s="34">
        <v>0</v>
      </c>
      <c r="G2" s="34">
        <f ca="1">IF(F$11=2,F$10,0)</f>
        <v>90</v>
      </c>
      <c r="H2" s="34">
        <f t="shared" ref="H2:R2" ca="1" si="0">IF(G$11=2,G$10,0)</f>
        <v>0</v>
      </c>
      <c r="I2" s="34">
        <f t="shared" ca="1" si="0"/>
        <v>0</v>
      </c>
      <c r="J2" s="34">
        <f t="shared" ca="1" si="0"/>
        <v>0</v>
      </c>
      <c r="K2" s="34">
        <f t="shared" ca="1" si="0"/>
        <v>0</v>
      </c>
      <c r="L2" s="34">
        <f t="shared" ca="1" si="0"/>
        <v>0</v>
      </c>
      <c r="M2" s="34">
        <f t="shared" ca="1" si="0"/>
        <v>0</v>
      </c>
      <c r="N2" s="34">
        <f t="shared" ca="1" si="0"/>
        <v>0</v>
      </c>
      <c r="O2" s="34">
        <f t="shared" ca="1" si="0"/>
        <v>0</v>
      </c>
      <c r="P2" s="34">
        <f t="shared" ca="1" si="0"/>
        <v>0</v>
      </c>
      <c r="Q2" s="34">
        <f t="shared" ca="1" si="0"/>
        <v>0</v>
      </c>
      <c r="R2" s="34">
        <f t="shared" ca="1" si="0"/>
        <v>0</v>
      </c>
      <c r="S2" s="34">
        <f t="shared" ref="S2:AP2" ca="1" si="1">IF(R$11=2,R$10,0)</f>
        <v>0</v>
      </c>
      <c r="T2" s="34">
        <f t="shared" ca="1" si="1"/>
        <v>90</v>
      </c>
      <c r="U2" s="34">
        <f t="shared" ca="1" si="1"/>
        <v>0</v>
      </c>
      <c r="V2" s="34">
        <f t="shared" ca="1" si="1"/>
        <v>0</v>
      </c>
      <c r="W2" s="34">
        <f t="shared" ca="1" si="1"/>
        <v>0</v>
      </c>
      <c r="X2" s="34">
        <f t="shared" ca="1" si="1"/>
        <v>0</v>
      </c>
      <c r="Y2" s="34">
        <f t="shared" ca="1" si="1"/>
        <v>0</v>
      </c>
      <c r="Z2" s="34">
        <f t="shared" ca="1" si="1"/>
        <v>0</v>
      </c>
      <c r="AA2" s="34">
        <f t="shared" ca="1" si="1"/>
        <v>0</v>
      </c>
      <c r="AB2" s="34">
        <f t="shared" ca="1" si="1"/>
        <v>0</v>
      </c>
      <c r="AC2" s="34">
        <f t="shared" ca="1" si="1"/>
        <v>0</v>
      </c>
      <c r="AD2" s="34">
        <f t="shared" ca="1" si="1"/>
        <v>0</v>
      </c>
      <c r="AE2" s="34">
        <f t="shared" ca="1" si="1"/>
        <v>90</v>
      </c>
      <c r="AF2" s="34">
        <f t="shared" ca="1" si="1"/>
        <v>0</v>
      </c>
      <c r="AG2" s="34">
        <f t="shared" ca="1" si="1"/>
        <v>0</v>
      </c>
      <c r="AH2" s="34">
        <f t="shared" ca="1" si="1"/>
        <v>0</v>
      </c>
      <c r="AI2" s="34">
        <f t="shared" ca="1" si="1"/>
        <v>0</v>
      </c>
      <c r="AJ2" s="34">
        <f t="shared" ca="1" si="1"/>
        <v>0</v>
      </c>
      <c r="AK2" s="34">
        <f t="shared" ca="1" si="1"/>
        <v>90</v>
      </c>
      <c r="AL2" s="34">
        <f t="shared" ca="1" si="1"/>
        <v>0</v>
      </c>
      <c r="AM2" s="34">
        <f t="shared" ca="1" si="1"/>
        <v>0</v>
      </c>
      <c r="AN2" s="34">
        <f t="shared" ca="1" si="1"/>
        <v>0</v>
      </c>
      <c r="AO2" s="34">
        <f t="shared" ca="1" si="1"/>
        <v>80</v>
      </c>
      <c r="AP2" s="24">
        <f t="shared" ca="1" si="1"/>
        <v>0</v>
      </c>
    </row>
    <row r="3" spans="1:42" x14ac:dyDescent="0.3">
      <c r="A3" t="s">
        <v>124</v>
      </c>
      <c r="B3" s="6">
        <f xml:space="preserve"> RIGHT($B$1,LEN($B$1)-SEARCH("x",$B$1))*1</f>
        <v>90</v>
      </c>
      <c r="D3" s="47"/>
      <c r="E3" s="9" t="s">
        <v>130</v>
      </c>
      <c r="F3" s="8">
        <v>0</v>
      </c>
      <c r="G3" s="8">
        <f ca="1">IF(F$11=3,F$10,0)+F2-F13</f>
        <v>0</v>
      </c>
      <c r="H3" s="8">
        <f t="shared" ref="H3:R3" ca="1" si="2">IF(G$11=3,G$10,0)+G2-G13</f>
        <v>76</v>
      </c>
      <c r="I3" s="8">
        <f t="shared" ca="1" si="2"/>
        <v>0</v>
      </c>
      <c r="J3" s="8">
        <f t="shared" ca="1" si="2"/>
        <v>0</v>
      </c>
      <c r="K3" s="8">
        <f t="shared" ca="1" si="2"/>
        <v>70</v>
      </c>
      <c r="L3" s="8">
        <f t="shared" ca="1" si="2"/>
        <v>0</v>
      </c>
      <c r="M3" s="8">
        <f t="shared" ca="1" si="2"/>
        <v>0</v>
      </c>
      <c r="N3" s="8">
        <f t="shared" ca="1" si="2"/>
        <v>0</v>
      </c>
      <c r="O3" s="8">
        <f t="shared" ca="1" si="2"/>
        <v>90</v>
      </c>
      <c r="P3" s="8">
        <f t="shared" ca="1" si="2"/>
        <v>0</v>
      </c>
      <c r="Q3" s="8">
        <f t="shared" ca="1" si="2"/>
        <v>0</v>
      </c>
      <c r="R3" s="8">
        <f t="shared" ca="1" si="2"/>
        <v>0</v>
      </c>
      <c r="S3" s="8">
        <f t="shared" ref="S3:AP3" ca="1" si="3">IF(R$11=3,R$10,0)+R2-R13</f>
        <v>0</v>
      </c>
      <c r="T3" s="8">
        <f t="shared" ca="1" si="3"/>
        <v>0</v>
      </c>
      <c r="U3" s="8">
        <f t="shared" ca="1" si="3"/>
        <v>81</v>
      </c>
      <c r="V3" s="8">
        <f t="shared" ca="1" si="3"/>
        <v>0</v>
      </c>
      <c r="W3" s="8">
        <f t="shared" ca="1" si="3"/>
        <v>0</v>
      </c>
      <c r="X3" s="8">
        <f t="shared" ca="1" si="3"/>
        <v>0</v>
      </c>
      <c r="Y3" s="8">
        <f t="shared" ca="1" si="3"/>
        <v>0</v>
      </c>
      <c r="Z3" s="8">
        <f t="shared" ca="1" si="3"/>
        <v>0</v>
      </c>
      <c r="AA3" s="8">
        <f t="shared" ca="1" si="3"/>
        <v>0</v>
      </c>
      <c r="AB3" s="8">
        <f t="shared" ca="1" si="3"/>
        <v>0</v>
      </c>
      <c r="AC3" s="8">
        <f t="shared" ca="1" si="3"/>
        <v>0</v>
      </c>
      <c r="AD3" s="8">
        <f t="shared" ca="1" si="3"/>
        <v>0</v>
      </c>
      <c r="AE3" s="8">
        <f t="shared" ca="1" si="3"/>
        <v>0</v>
      </c>
      <c r="AF3" s="8">
        <f t="shared" ca="1" si="3"/>
        <v>88</v>
      </c>
      <c r="AG3" s="8">
        <f t="shared" ca="1" si="3"/>
        <v>0</v>
      </c>
      <c r="AH3" s="8">
        <f t="shared" ca="1" si="3"/>
        <v>0</v>
      </c>
      <c r="AI3" s="8">
        <f t="shared" ca="1" si="3"/>
        <v>0</v>
      </c>
      <c r="AJ3" s="8">
        <f t="shared" ca="1" si="3"/>
        <v>0</v>
      </c>
      <c r="AK3" s="8">
        <f t="shared" ca="1" si="3"/>
        <v>0</v>
      </c>
      <c r="AL3" s="8">
        <f t="shared" ca="1" si="3"/>
        <v>68</v>
      </c>
      <c r="AM3" s="8">
        <f t="shared" ca="1" si="3"/>
        <v>0</v>
      </c>
      <c r="AN3" s="8">
        <f t="shared" ca="1" si="3"/>
        <v>0</v>
      </c>
      <c r="AO3" s="8">
        <f t="shared" ca="1" si="3"/>
        <v>0</v>
      </c>
      <c r="AP3" s="9">
        <f t="shared" ca="1" si="3"/>
        <v>69</v>
      </c>
    </row>
    <row r="4" spans="1:42" x14ac:dyDescent="0.3">
      <c r="A4" t="s">
        <v>125</v>
      </c>
      <c r="B4" s="25">
        <v>754.5</v>
      </c>
      <c r="C4" s="25"/>
      <c r="D4" s="47"/>
      <c r="E4" s="9" t="s">
        <v>131</v>
      </c>
      <c r="F4" s="8">
        <v>0</v>
      </c>
      <c r="G4" s="8">
        <f ca="1">IF(F$11=4,F$10,0)+F3-F14</f>
        <v>0</v>
      </c>
      <c r="H4" s="8">
        <f t="shared" ref="H4:R4" ca="1" si="4">IF(G$11=4,G$10,0)+G3-G14</f>
        <v>0</v>
      </c>
      <c r="I4" s="8">
        <f t="shared" ca="1" si="4"/>
        <v>58</v>
      </c>
      <c r="J4" s="8">
        <f t="shared" ca="1" si="4"/>
        <v>0</v>
      </c>
      <c r="K4" s="8">
        <f t="shared" ca="1" si="4"/>
        <v>0</v>
      </c>
      <c r="L4" s="8">
        <f t="shared" ca="1" si="4"/>
        <v>47</v>
      </c>
      <c r="M4" s="8">
        <f t="shared" ca="1" si="4"/>
        <v>0</v>
      </c>
      <c r="N4" s="8">
        <f t="shared" ca="1" si="4"/>
        <v>0</v>
      </c>
      <c r="O4" s="8">
        <f t="shared" ca="1" si="4"/>
        <v>0</v>
      </c>
      <c r="P4" s="8">
        <f t="shared" ca="1" si="4"/>
        <v>76</v>
      </c>
      <c r="Q4" s="8">
        <f t="shared" ca="1" si="4"/>
        <v>0</v>
      </c>
      <c r="R4" s="8">
        <f t="shared" ca="1" si="4"/>
        <v>0</v>
      </c>
      <c r="S4" s="8">
        <f t="shared" ref="S4:AP4" ca="1" si="5">IF(R$11=4,R$10,0)+R3-R14</f>
        <v>0</v>
      </c>
      <c r="T4" s="8">
        <f t="shared" ca="1" si="5"/>
        <v>0</v>
      </c>
      <c r="U4" s="8">
        <f t="shared" ca="1" si="5"/>
        <v>0</v>
      </c>
      <c r="V4" s="8">
        <f t="shared" ca="1" si="5"/>
        <v>61</v>
      </c>
      <c r="W4" s="8">
        <f t="shared" ca="1" si="5"/>
        <v>0</v>
      </c>
      <c r="X4" s="8">
        <f t="shared" ca="1" si="5"/>
        <v>0</v>
      </c>
      <c r="Y4" s="8">
        <f t="shared" ca="1" si="5"/>
        <v>0</v>
      </c>
      <c r="Z4" s="8">
        <f t="shared" ca="1" si="5"/>
        <v>0</v>
      </c>
      <c r="AA4" s="8">
        <f t="shared" ca="1" si="5"/>
        <v>90</v>
      </c>
      <c r="AB4" s="8">
        <f t="shared" ca="1" si="5"/>
        <v>0</v>
      </c>
      <c r="AC4" s="8">
        <f t="shared" ca="1" si="5"/>
        <v>0</v>
      </c>
      <c r="AD4" s="8">
        <f t="shared" ca="1" si="5"/>
        <v>0</v>
      </c>
      <c r="AE4" s="8">
        <f t="shared" ca="1" si="5"/>
        <v>0</v>
      </c>
      <c r="AF4" s="8">
        <f t="shared" ca="1" si="5"/>
        <v>0</v>
      </c>
      <c r="AG4" s="8">
        <f t="shared" ca="1" si="5"/>
        <v>74</v>
      </c>
      <c r="AH4" s="8">
        <f t="shared" ca="1" si="5"/>
        <v>0</v>
      </c>
      <c r="AI4" s="8">
        <f t="shared" ca="1" si="5"/>
        <v>0</v>
      </c>
      <c r="AJ4" s="8">
        <f t="shared" ca="1" si="5"/>
        <v>0</v>
      </c>
      <c r="AK4" s="8">
        <f t="shared" ca="1" si="5"/>
        <v>0</v>
      </c>
      <c r="AL4" s="8">
        <f t="shared" ca="1" si="5"/>
        <v>0</v>
      </c>
      <c r="AM4" s="8">
        <f t="shared" ca="1" si="5"/>
        <v>40</v>
      </c>
      <c r="AN4" s="8">
        <f t="shared" ca="1" si="5"/>
        <v>0</v>
      </c>
      <c r="AO4" s="8">
        <f t="shared" ca="1" si="5"/>
        <v>0</v>
      </c>
      <c r="AP4" s="9">
        <f t="shared" ca="1" si="5"/>
        <v>0</v>
      </c>
    </row>
    <row r="5" spans="1:42" x14ac:dyDescent="0.3">
      <c r="A5" t="s">
        <v>126</v>
      </c>
      <c r="B5" s="25">
        <v>1659</v>
      </c>
      <c r="C5" s="25"/>
      <c r="D5" s="47"/>
      <c r="E5" s="9" t="s">
        <v>132</v>
      </c>
      <c r="F5" s="8">
        <v>0</v>
      </c>
      <c r="G5" s="8">
        <f ca="1">IF(F$11=5,F$10,0)+F4-F15</f>
        <v>0</v>
      </c>
      <c r="H5" s="8">
        <f t="shared" ref="H5:R5" ca="1" si="6">IF(G$11=5,G$10,0)+G4-G15</f>
        <v>0</v>
      </c>
      <c r="I5" s="8">
        <f t="shared" ca="1" si="6"/>
        <v>0</v>
      </c>
      <c r="J5" s="8">
        <f t="shared" ca="1" si="6"/>
        <v>24</v>
      </c>
      <c r="K5" s="8">
        <f t="shared" ca="1" si="6"/>
        <v>0</v>
      </c>
      <c r="L5" s="8">
        <f t="shared" ca="1" si="6"/>
        <v>0</v>
      </c>
      <c r="M5" s="8">
        <f t="shared" ca="1" si="6"/>
        <v>31</v>
      </c>
      <c r="N5" s="8">
        <f t="shared" ca="1" si="6"/>
        <v>0</v>
      </c>
      <c r="O5" s="8">
        <f t="shared" ca="1" si="6"/>
        <v>0</v>
      </c>
      <c r="P5" s="8">
        <f t="shared" ca="1" si="6"/>
        <v>0</v>
      </c>
      <c r="Q5" s="8">
        <f t="shared" ca="1" si="6"/>
        <v>60</v>
      </c>
      <c r="R5" s="8">
        <f t="shared" ca="1" si="6"/>
        <v>0</v>
      </c>
      <c r="S5" s="8">
        <f t="shared" ref="S5:AP5" ca="1" si="7">IF(R$11=5,R$10,0)+R4-R15</f>
        <v>0</v>
      </c>
      <c r="T5" s="8">
        <f t="shared" ca="1" si="7"/>
        <v>0</v>
      </c>
      <c r="U5" s="8">
        <f t="shared" ca="1" si="7"/>
        <v>0</v>
      </c>
      <c r="V5" s="8">
        <f t="shared" ca="1" si="7"/>
        <v>0</v>
      </c>
      <c r="W5" s="8">
        <f t="shared" ca="1" si="7"/>
        <v>35</v>
      </c>
      <c r="X5" s="8">
        <f t="shared" ca="1" si="7"/>
        <v>0</v>
      </c>
      <c r="Y5" s="8">
        <f t="shared" ca="1" si="7"/>
        <v>0</v>
      </c>
      <c r="Z5" s="8">
        <f t="shared" ca="1" si="7"/>
        <v>0</v>
      </c>
      <c r="AA5" s="8">
        <f t="shared" ca="1" si="7"/>
        <v>0</v>
      </c>
      <c r="AB5" s="8">
        <f t="shared" ca="1" si="7"/>
        <v>75</v>
      </c>
      <c r="AC5" s="8">
        <f t="shared" ca="1" si="7"/>
        <v>0</v>
      </c>
      <c r="AD5" s="8">
        <f t="shared" ca="1" si="7"/>
        <v>0</v>
      </c>
      <c r="AE5" s="8">
        <f t="shared" ca="1" si="7"/>
        <v>0</v>
      </c>
      <c r="AF5" s="8">
        <f t="shared" ca="1" si="7"/>
        <v>0</v>
      </c>
      <c r="AG5" s="8">
        <f t="shared" ca="1" si="7"/>
        <v>0</v>
      </c>
      <c r="AH5" s="8">
        <f t="shared" ca="1" si="7"/>
        <v>67</v>
      </c>
      <c r="AI5" s="8">
        <f t="shared" ca="1" si="7"/>
        <v>0</v>
      </c>
      <c r="AJ5" s="8">
        <f t="shared" ca="1" si="7"/>
        <v>0</v>
      </c>
      <c r="AK5" s="8">
        <f t="shared" ca="1" si="7"/>
        <v>0</v>
      </c>
      <c r="AL5" s="8">
        <f t="shared" ca="1" si="7"/>
        <v>0</v>
      </c>
      <c r="AM5" s="8">
        <f t="shared" ca="1" si="7"/>
        <v>0</v>
      </c>
      <c r="AN5" s="8">
        <f t="shared" ca="1" si="7"/>
        <v>18</v>
      </c>
      <c r="AO5" s="8">
        <f t="shared" ca="1" si="7"/>
        <v>0</v>
      </c>
      <c r="AP5" s="9">
        <f t="shared" ca="1" si="7"/>
        <v>0</v>
      </c>
    </row>
    <row r="6" spans="1:42" x14ac:dyDescent="0.3">
      <c r="A6" t="s">
        <v>127</v>
      </c>
      <c r="B6" s="25">
        <v>9.1999999999999993</v>
      </c>
      <c r="C6" s="25"/>
      <c r="D6" s="47"/>
      <c r="E6" s="9" t="s">
        <v>133</v>
      </c>
      <c r="F6" s="8">
        <v>0</v>
      </c>
      <c r="G6" s="8">
        <f ca="1">IF(F$11=6,F$10,0)+F5-F16</f>
        <v>0</v>
      </c>
      <c r="H6" s="8">
        <f t="shared" ref="H6:R6" ca="1" si="8">IF(G$11=6,G$10,0)+G5-G16</f>
        <v>0</v>
      </c>
      <c r="I6" s="8">
        <f t="shared" ca="1" si="8"/>
        <v>0</v>
      </c>
      <c r="J6" s="8">
        <f t="shared" ca="1" si="8"/>
        <v>0</v>
      </c>
      <c r="K6" s="8">
        <f t="shared" ca="1" si="8"/>
        <v>0</v>
      </c>
      <c r="L6" s="8">
        <f t="shared" ca="1" si="8"/>
        <v>0</v>
      </c>
      <c r="M6" s="8">
        <f t="shared" ca="1" si="8"/>
        <v>0</v>
      </c>
      <c r="N6" s="8">
        <f t="shared" ca="1" si="8"/>
        <v>8</v>
      </c>
      <c r="O6" s="8">
        <f t="shared" ca="1" si="8"/>
        <v>0</v>
      </c>
      <c r="P6" s="8">
        <f t="shared" ca="1" si="8"/>
        <v>0</v>
      </c>
      <c r="Q6" s="8">
        <f t="shared" ca="1" si="8"/>
        <v>0</v>
      </c>
      <c r="R6" s="8">
        <f t="shared" ca="1" si="8"/>
        <v>43</v>
      </c>
      <c r="S6" s="8">
        <f t="shared" ref="S6:AP6" ca="1" si="9">IF(R$11=6,R$10,0)+R5-R16</f>
        <v>0</v>
      </c>
      <c r="T6" s="8">
        <f t="shared" ca="1" si="9"/>
        <v>0</v>
      </c>
      <c r="U6" s="8">
        <f t="shared" ca="1" si="9"/>
        <v>0</v>
      </c>
      <c r="V6" s="8">
        <f t="shared" ca="1" si="9"/>
        <v>0</v>
      </c>
      <c r="W6" s="8">
        <f t="shared" ca="1" si="9"/>
        <v>0</v>
      </c>
      <c r="X6" s="8">
        <f t="shared" ca="1" si="9"/>
        <v>12</v>
      </c>
      <c r="Y6" s="8">
        <f t="shared" ca="1" si="9"/>
        <v>80</v>
      </c>
      <c r="Z6" s="8">
        <f t="shared" ca="1" si="9"/>
        <v>0</v>
      </c>
      <c r="AA6" s="8">
        <f t="shared" ca="1" si="9"/>
        <v>0</v>
      </c>
      <c r="AB6" s="8">
        <f t="shared" ca="1" si="9"/>
        <v>0</v>
      </c>
      <c r="AC6" s="8">
        <f t="shared" ca="1" si="9"/>
        <v>59</v>
      </c>
      <c r="AD6" s="8">
        <f t="shared" ca="1" si="9"/>
        <v>0</v>
      </c>
      <c r="AE6" s="8">
        <f t="shared" ca="1" si="9"/>
        <v>0</v>
      </c>
      <c r="AF6" s="8">
        <f t="shared" ca="1" si="9"/>
        <v>0</v>
      </c>
      <c r="AG6" s="8">
        <f t="shared" ca="1" si="9"/>
        <v>0</v>
      </c>
      <c r="AH6" s="8">
        <f t="shared" ca="1" si="9"/>
        <v>0</v>
      </c>
      <c r="AI6" s="8">
        <f t="shared" ca="1" si="9"/>
        <v>58</v>
      </c>
      <c r="AJ6" s="8">
        <f t="shared" ca="1" si="9"/>
        <v>0</v>
      </c>
      <c r="AK6" s="8">
        <f t="shared" ca="1" si="9"/>
        <v>0</v>
      </c>
      <c r="AL6" s="8">
        <f t="shared" ca="1" si="9"/>
        <v>0</v>
      </c>
      <c r="AM6" s="8">
        <f t="shared" ca="1" si="9"/>
        <v>0</v>
      </c>
      <c r="AN6" s="8">
        <f t="shared" ca="1" si="9"/>
        <v>0</v>
      </c>
      <c r="AO6" s="8">
        <f t="shared" ca="1" si="9"/>
        <v>1</v>
      </c>
      <c r="AP6" s="9">
        <f t="shared" ca="1" si="9"/>
        <v>0</v>
      </c>
    </row>
    <row r="7" spans="1:42" x14ac:dyDescent="0.3">
      <c r="A7" t="s">
        <v>138</v>
      </c>
      <c r="B7" s="26">
        <v>10</v>
      </c>
      <c r="D7" s="47"/>
      <c r="E7" s="9" t="s">
        <v>134</v>
      </c>
      <c r="F7" s="8">
        <v>0</v>
      </c>
      <c r="G7" s="8">
        <f ca="1">IF(F$11=7,F$10,0)+F6-F17</f>
        <v>0</v>
      </c>
      <c r="H7" s="8">
        <f t="shared" ref="H7:R7" ca="1" si="10">IF(G$11=7,G$10,0)+G6-G17</f>
        <v>0</v>
      </c>
      <c r="I7" s="8">
        <f t="shared" ca="1" si="10"/>
        <v>0</v>
      </c>
      <c r="J7" s="8">
        <f t="shared" ca="1" si="10"/>
        <v>0</v>
      </c>
      <c r="K7" s="8">
        <f t="shared" ca="1" si="10"/>
        <v>0</v>
      </c>
      <c r="L7" s="8">
        <f t="shared" ca="1" si="10"/>
        <v>0</v>
      </c>
      <c r="M7" s="8">
        <f t="shared" ca="1" si="10"/>
        <v>0</v>
      </c>
      <c r="N7" s="8">
        <f t="shared" ca="1" si="10"/>
        <v>0</v>
      </c>
      <c r="O7" s="8">
        <f t="shared" ca="1" si="10"/>
        <v>0</v>
      </c>
      <c r="P7" s="8">
        <f t="shared" ca="1" si="10"/>
        <v>0</v>
      </c>
      <c r="Q7" s="8">
        <f t="shared" ca="1" si="10"/>
        <v>0</v>
      </c>
      <c r="R7" s="8">
        <f t="shared" ca="1" si="10"/>
        <v>0</v>
      </c>
      <c r="S7" s="8">
        <f t="shared" ref="S7:AP7" ca="1" si="11">IF(R$11=7,R$10,0)+R6-R17</f>
        <v>28</v>
      </c>
      <c r="T7" s="8">
        <f t="shared" ca="1" si="11"/>
        <v>0</v>
      </c>
      <c r="U7" s="8">
        <f t="shared" ca="1" si="11"/>
        <v>0</v>
      </c>
      <c r="V7" s="8">
        <f t="shared" ca="1" si="11"/>
        <v>0</v>
      </c>
      <c r="W7" s="8">
        <f t="shared" ca="1" si="11"/>
        <v>0</v>
      </c>
      <c r="X7" s="8">
        <f t="shared" ca="1" si="11"/>
        <v>0</v>
      </c>
      <c r="Y7" s="8">
        <f t="shared" ca="1" si="11"/>
        <v>0</v>
      </c>
      <c r="Z7" s="8">
        <f t="shared" ca="1" si="11"/>
        <v>59</v>
      </c>
      <c r="AA7" s="8">
        <f t="shared" ca="1" si="11"/>
        <v>0</v>
      </c>
      <c r="AB7" s="8">
        <f t="shared" ca="1" si="11"/>
        <v>0</v>
      </c>
      <c r="AC7" s="8">
        <f t="shared" ca="1" si="11"/>
        <v>0</v>
      </c>
      <c r="AD7" s="8">
        <f t="shared" ca="1" si="11"/>
        <v>36</v>
      </c>
      <c r="AE7" s="8">
        <f t="shared" ca="1" si="11"/>
        <v>0</v>
      </c>
      <c r="AF7" s="8">
        <f t="shared" ca="1" si="11"/>
        <v>0</v>
      </c>
      <c r="AG7" s="8">
        <f t="shared" ca="1" si="11"/>
        <v>0</v>
      </c>
      <c r="AH7" s="8">
        <f t="shared" ca="1" si="11"/>
        <v>0</v>
      </c>
      <c r="AI7" s="8">
        <f t="shared" ca="1" si="11"/>
        <v>0</v>
      </c>
      <c r="AJ7" s="8">
        <f t="shared" ca="1" si="11"/>
        <v>41</v>
      </c>
      <c r="AK7" s="8">
        <f t="shared" ca="1" si="11"/>
        <v>0</v>
      </c>
      <c r="AL7" s="8">
        <f t="shared" ca="1" si="11"/>
        <v>0</v>
      </c>
      <c r="AM7" s="8">
        <f t="shared" ca="1" si="11"/>
        <v>0</v>
      </c>
      <c r="AN7" s="8">
        <f t="shared" ca="1" si="11"/>
        <v>0</v>
      </c>
      <c r="AO7" s="8">
        <f t="shared" ca="1" si="11"/>
        <v>0</v>
      </c>
      <c r="AP7" s="9">
        <f t="shared" ca="1" si="11"/>
        <v>0</v>
      </c>
    </row>
    <row r="8" spans="1:42" s="1" customFormat="1" x14ac:dyDescent="0.3">
      <c r="A8" s="37" t="s">
        <v>148</v>
      </c>
      <c r="B8" s="38">
        <v>0.15</v>
      </c>
      <c r="D8" s="48"/>
      <c r="E8" s="35" t="s">
        <v>139</v>
      </c>
      <c r="F8" s="36">
        <f>SUM(F2:F7)</f>
        <v>0</v>
      </c>
      <c r="G8" s="36">
        <f ca="1">SUM(G2:G7)</f>
        <v>90</v>
      </c>
      <c r="H8" s="36">
        <f t="shared" ref="H8:R8" ca="1" si="12">SUM(H2:H7)</f>
        <v>76</v>
      </c>
      <c r="I8" s="36">
        <f t="shared" ca="1" si="12"/>
        <v>58</v>
      </c>
      <c r="J8" s="36">
        <f t="shared" ca="1" si="12"/>
        <v>24</v>
      </c>
      <c r="K8" s="36">
        <f t="shared" ca="1" si="12"/>
        <v>70</v>
      </c>
      <c r="L8" s="36">
        <f t="shared" ca="1" si="12"/>
        <v>47</v>
      </c>
      <c r="M8" s="36">
        <f t="shared" ca="1" si="12"/>
        <v>31</v>
      </c>
      <c r="N8" s="36">
        <f t="shared" ca="1" si="12"/>
        <v>8</v>
      </c>
      <c r="O8" s="36">
        <f t="shared" ca="1" si="12"/>
        <v>90</v>
      </c>
      <c r="P8" s="36">
        <f t="shared" ca="1" si="12"/>
        <v>76</v>
      </c>
      <c r="Q8" s="36">
        <f t="shared" ca="1" si="12"/>
        <v>60</v>
      </c>
      <c r="R8" s="36">
        <f t="shared" ca="1" si="12"/>
        <v>43</v>
      </c>
      <c r="S8" s="36">
        <f t="shared" ref="S8" ca="1" si="13">SUM(S2:S7)</f>
        <v>28</v>
      </c>
      <c r="T8" s="36">
        <f t="shared" ref="T8" ca="1" si="14">SUM(T2:T7)</f>
        <v>90</v>
      </c>
      <c r="U8" s="36">
        <f t="shared" ref="U8" ca="1" si="15">SUM(U2:U7)</f>
        <v>81</v>
      </c>
      <c r="V8" s="36">
        <f t="shared" ref="V8" ca="1" si="16">SUM(V2:V7)</f>
        <v>61</v>
      </c>
      <c r="W8" s="36">
        <f t="shared" ref="W8" ca="1" si="17">SUM(W2:W7)</f>
        <v>35</v>
      </c>
      <c r="X8" s="36">
        <f t="shared" ref="X8" ca="1" si="18">SUM(X2:X7)</f>
        <v>12</v>
      </c>
      <c r="Y8" s="36">
        <f t="shared" ref="Y8" ca="1" si="19">SUM(Y2:Y7)</f>
        <v>80</v>
      </c>
      <c r="Z8" s="36">
        <f t="shared" ref="Z8" ca="1" si="20">SUM(Z2:Z7)</f>
        <v>59</v>
      </c>
      <c r="AA8" s="36">
        <f t="shared" ref="AA8" ca="1" si="21">SUM(AA2:AA7)</f>
        <v>90</v>
      </c>
      <c r="AB8" s="36">
        <f t="shared" ref="AB8" ca="1" si="22">SUM(AB2:AB7)</f>
        <v>75</v>
      </c>
      <c r="AC8" s="36">
        <f t="shared" ref="AC8" ca="1" si="23">SUM(AC2:AC7)</f>
        <v>59</v>
      </c>
      <c r="AD8" s="36">
        <f t="shared" ref="AD8" ca="1" si="24">SUM(AD2:AD7)</f>
        <v>36</v>
      </c>
      <c r="AE8" s="36">
        <f t="shared" ref="AE8" ca="1" si="25">SUM(AE2:AE7)</f>
        <v>90</v>
      </c>
      <c r="AF8" s="36">
        <f t="shared" ref="AF8" ca="1" si="26">SUM(AF2:AF7)</f>
        <v>88</v>
      </c>
      <c r="AG8" s="36">
        <f t="shared" ref="AG8" ca="1" si="27">SUM(AG2:AG7)</f>
        <v>74</v>
      </c>
      <c r="AH8" s="36">
        <f t="shared" ref="AH8" ca="1" si="28">SUM(AH2:AH7)</f>
        <v>67</v>
      </c>
      <c r="AI8" s="36">
        <f t="shared" ref="AI8" ca="1" si="29">SUM(AI2:AI7)</f>
        <v>58</v>
      </c>
      <c r="AJ8" s="36">
        <f t="shared" ref="AJ8" ca="1" si="30">SUM(AJ2:AJ7)</f>
        <v>41</v>
      </c>
      <c r="AK8" s="36">
        <f t="shared" ref="AK8" ca="1" si="31">SUM(AK2:AK7)</f>
        <v>90</v>
      </c>
      <c r="AL8" s="36">
        <f t="shared" ref="AL8" ca="1" si="32">SUM(AL2:AL7)</f>
        <v>68</v>
      </c>
      <c r="AM8" s="36">
        <f t="shared" ref="AM8" ca="1" si="33">SUM(AM2:AM7)</f>
        <v>40</v>
      </c>
      <c r="AN8" s="36">
        <f t="shared" ref="AN8" ca="1" si="34">SUM(AN2:AN7)</f>
        <v>18</v>
      </c>
      <c r="AO8" s="36">
        <f t="shared" ref="AO8" ca="1" si="35">SUM(AO2:AO7)</f>
        <v>81</v>
      </c>
      <c r="AP8" s="35">
        <f t="shared" ref="AP8" ca="1" si="36">SUM(AP2:AP7)</f>
        <v>69</v>
      </c>
    </row>
    <row r="9" spans="1:42" x14ac:dyDescent="0.3">
      <c r="A9" t="s">
        <v>150</v>
      </c>
      <c r="B9" s="25">
        <v>10000</v>
      </c>
      <c r="D9" s="49" t="s">
        <v>142</v>
      </c>
      <c r="E9" s="50"/>
      <c r="F9" s="8">
        <v>0</v>
      </c>
      <c r="G9" s="8">
        <f ca="1">F7-F18</f>
        <v>0</v>
      </c>
      <c r="H9" s="8">
        <f t="shared" ref="H9:R9" ca="1" si="37">G7-G18</f>
        <v>0</v>
      </c>
      <c r="I9" s="8">
        <f t="shared" ca="1" si="37"/>
        <v>0</v>
      </c>
      <c r="J9" s="8">
        <f t="shared" ca="1" si="37"/>
        <v>0</v>
      </c>
      <c r="K9" s="8">
        <f t="shared" ca="1" si="37"/>
        <v>0</v>
      </c>
      <c r="L9" s="8">
        <f t="shared" ca="1" si="37"/>
        <v>0</v>
      </c>
      <c r="M9" s="8">
        <f t="shared" ca="1" si="37"/>
        <v>0</v>
      </c>
      <c r="N9" s="8">
        <f t="shared" ca="1" si="37"/>
        <v>0</v>
      </c>
      <c r="O9" s="8">
        <f t="shared" ca="1" si="37"/>
        <v>0</v>
      </c>
      <c r="P9" s="8">
        <f t="shared" ca="1" si="37"/>
        <v>0</v>
      </c>
      <c r="Q9" s="8">
        <f t="shared" ca="1" si="37"/>
        <v>0</v>
      </c>
      <c r="R9" s="8">
        <f t="shared" ca="1" si="37"/>
        <v>0</v>
      </c>
      <c r="S9" s="8">
        <f t="shared" ref="S9:AP9" ca="1" si="38">R7-R18</f>
        <v>0</v>
      </c>
      <c r="T9" s="8">
        <f t="shared" ca="1" si="38"/>
        <v>3</v>
      </c>
      <c r="U9" s="8">
        <f t="shared" ca="1" si="38"/>
        <v>0</v>
      </c>
      <c r="V9" s="8">
        <f t="shared" ca="1" si="38"/>
        <v>0</v>
      </c>
      <c r="W9" s="8">
        <f t="shared" ca="1" si="38"/>
        <v>0</v>
      </c>
      <c r="X9" s="8">
        <f t="shared" ca="1" si="38"/>
        <v>0</v>
      </c>
      <c r="Y9" s="8">
        <f t="shared" ca="1" si="38"/>
        <v>0</v>
      </c>
      <c r="Z9" s="8">
        <f t="shared" ca="1" si="38"/>
        <v>0</v>
      </c>
      <c r="AA9" s="8">
        <f t="shared" ca="1" si="38"/>
        <v>32</v>
      </c>
      <c r="AB9" s="8">
        <f t="shared" ca="1" si="38"/>
        <v>0</v>
      </c>
      <c r="AC9" s="8">
        <f t="shared" ca="1" si="38"/>
        <v>0</v>
      </c>
      <c r="AD9" s="8">
        <f t="shared" ca="1" si="38"/>
        <v>0</v>
      </c>
      <c r="AE9" s="8">
        <f t="shared" ca="1" si="38"/>
        <v>18</v>
      </c>
      <c r="AF9" s="8">
        <f t="shared" ca="1" si="38"/>
        <v>0</v>
      </c>
      <c r="AG9" s="8">
        <f t="shared" ca="1" si="38"/>
        <v>0</v>
      </c>
      <c r="AH9" s="8">
        <f t="shared" ca="1" si="38"/>
        <v>0</v>
      </c>
      <c r="AI9" s="8">
        <f t="shared" ca="1" si="38"/>
        <v>0</v>
      </c>
      <c r="AJ9" s="8">
        <f t="shared" ca="1" si="38"/>
        <v>0</v>
      </c>
      <c r="AK9" s="8">
        <f t="shared" ca="1" si="38"/>
        <v>36</v>
      </c>
      <c r="AL9" s="8">
        <f t="shared" ca="1" si="38"/>
        <v>0</v>
      </c>
      <c r="AM9" s="8">
        <f t="shared" ca="1" si="38"/>
        <v>0</v>
      </c>
      <c r="AN9" s="8">
        <f t="shared" ca="1" si="38"/>
        <v>0</v>
      </c>
      <c r="AO9" s="8">
        <f t="shared" ca="1" si="38"/>
        <v>0</v>
      </c>
      <c r="AP9" s="9">
        <f t="shared" ca="1" si="38"/>
        <v>0</v>
      </c>
    </row>
    <row r="10" spans="1:42" x14ac:dyDescent="0.3">
      <c r="A10" t="s">
        <v>153</v>
      </c>
      <c r="B10" s="25">
        <v>1500</v>
      </c>
      <c r="D10" s="44" t="s">
        <v>135</v>
      </c>
      <c r="E10" s="45"/>
      <c r="F10" s="8">
        <f>IF((F8-F7)&lt;=$B$2,$B$3-(F8-F7)+IF(MOD(($B$3-(F8-F7)),$B$7)=0,0,$B$7-MOD(($B$3-(F8-F7)),$B$7)),0)</f>
        <v>90</v>
      </c>
      <c r="G10" s="8">
        <f t="shared" ref="G10:AP10" ca="1" si="39">IF((G8-G7)&lt;=$B$2,$B$3-(G8-G7)+IF(MOD(($B$3-(G8-G7)),$B$7)=0,0,$B$7-MOD(($B$3-(G8-G7)),$B$7)),0)</f>
        <v>0</v>
      </c>
      <c r="H10" s="8">
        <f t="shared" ca="1" si="39"/>
        <v>0</v>
      </c>
      <c r="I10" s="8">
        <f t="shared" ca="1" si="39"/>
        <v>0</v>
      </c>
      <c r="J10" s="8">
        <f t="shared" ca="1" si="39"/>
        <v>70</v>
      </c>
      <c r="K10" s="8">
        <f t="shared" ca="1" si="39"/>
        <v>0</v>
      </c>
      <c r="L10" s="8">
        <f t="shared" ca="1" si="39"/>
        <v>0</v>
      </c>
      <c r="M10" s="8">
        <f t="shared" ca="1" si="39"/>
        <v>0</v>
      </c>
      <c r="N10" s="8">
        <f t="shared" ca="1" si="39"/>
        <v>90</v>
      </c>
      <c r="O10" s="8">
        <f t="shared" ca="1" si="39"/>
        <v>0</v>
      </c>
      <c r="P10" s="8">
        <f t="shared" ca="1" si="39"/>
        <v>0</v>
      </c>
      <c r="Q10" s="8">
        <f t="shared" ca="1" si="39"/>
        <v>0</v>
      </c>
      <c r="R10" s="8">
        <f t="shared" ca="1" si="39"/>
        <v>0</v>
      </c>
      <c r="S10" s="8">
        <f t="shared" ca="1" si="39"/>
        <v>90</v>
      </c>
      <c r="T10" s="8">
        <f t="shared" ca="1" si="39"/>
        <v>0</v>
      </c>
      <c r="U10" s="8">
        <f t="shared" ca="1" si="39"/>
        <v>0</v>
      </c>
      <c r="V10" s="8">
        <f t="shared" ca="1" si="39"/>
        <v>0</v>
      </c>
      <c r="W10" s="8">
        <f t="shared" ca="1" si="39"/>
        <v>0</v>
      </c>
      <c r="X10" s="8">
        <f t="shared" ca="1" si="39"/>
        <v>80</v>
      </c>
      <c r="Y10" s="8">
        <f t="shared" ca="1" si="39"/>
        <v>0</v>
      </c>
      <c r="Z10" s="8">
        <f t="shared" ca="1" si="39"/>
        <v>90</v>
      </c>
      <c r="AA10" s="8">
        <f t="shared" ca="1" si="39"/>
        <v>0</v>
      </c>
      <c r="AB10" s="8">
        <f t="shared" ca="1" si="39"/>
        <v>0</v>
      </c>
      <c r="AC10" s="8">
        <f t="shared" ca="1" si="39"/>
        <v>0</v>
      </c>
      <c r="AD10" s="8">
        <f t="shared" ca="1" si="39"/>
        <v>90</v>
      </c>
      <c r="AE10" s="8">
        <f t="shared" ca="1" si="39"/>
        <v>0</v>
      </c>
      <c r="AF10" s="8">
        <f t="shared" ca="1" si="39"/>
        <v>0</v>
      </c>
      <c r="AG10" s="8">
        <f t="shared" ca="1" si="39"/>
        <v>0</v>
      </c>
      <c r="AH10" s="8">
        <f t="shared" ca="1" si="39"/>
        <v>0</v>
      </c>
      <c r="AI10" s="8">
        <f t="shared" ca="1" si="39"/>
        <v>0</v>
      </c>
      <c r="AJ10" s="8">
        <f t="shared" ca="1" si="39"/>
        <v>90</v>
      </c>
      <c r="AK10" s="8">
        <f t="shared" ca="1" si="39"/>
        <v>0</v>
      </c>
      <c r="AL10" s="8">
        <f t="shared" ca="1" si="39"/>
        <v>0</v>
      </c>
      <c r="AM10" s="8">
        <f t="shared" ca="1" si="39"/>
        <v>0</v>
      </c>
      <c r="AN10" s="8">
        <f t="shared" ca="1" si="39"/>
        <v>80</v>
      </c>
      <c r="AO10" s="8">
        <f t="shared" ca="1" si="39"/>
        <v>0</v>
      </c>
      <c r="AP10" s="8">
        <f t="shared" ca="1" si="39"/>
        <v>0</v>
      </c>
    </row>
    <row r="11" spans="1:42" x14ac:dyDescent="0.3">
      <c r="D11" s="49" t="s">
        <v>147</v>
      </c>
      <c r="E11" s="50"/>
      <c r="F11" s="8">
        <f ca="1">MATCH(RAND(),Expirace!$N$3:$N$7,1)+1</f>
        <v>2</v>
      </c>
      <c r="G11" s="8">
        <f ca="1">MATCH(RAND(),Expirace!$N$3:$N$7,1)+1</f>
        <v>2</v>
      </c>
      <c r="H11" s="8">
        <f ca="1">MATCH(RAND(),Expirace!$N$3:$N$7,1)+1</f>
        <v>2</v>
      </c>
      <c r="I11" s="8">
        <f ca="1">MATCH(RAND(),Expirace!$N$3:$N$7,1)+1</f>
        <v>2</v>
      </c>
      <c r="J11" s="8">
        <f ca="1">MATCH(RAND(),Expirace!$N$3:$N$7,1)+1</f>
        <v>3</v>
      </c>
      <c r="K11" s="8">
        <f ca="1">MATCH(RAND(),Expirace!$N$3:$N$7,1)+1</f>
        <v>2</v>
      </c>
      <c r="L11" s="8">
        <f ca="1">MATCH(RAND(),Expirace!$N$3:$N$7,1)+1</f>
        <v>3</v>
      </c>
      <c r="M11" s="8">
        <f ca="1">MATCH(RAND(),Expirace!$N$3:$N$7,1)+1</f>
        <v>2</v>
      </c>
      <c r="N11" s="8">
        <f ca="1">MATCH(RAND(),Expirace!$N$3:$N$7,1)+1</f>
        <v>3</v>
      </c>
      <c r="O11" s="8">
        <f ca="1">MATCH(RAND(),Expirace!$N$3:$N$7,1)+1</f>
        <v>2</v>
      </c>
      <c r="P11" s="8">
        <f ca="1">MATCH(RAND(),Expirace!$N$3:$N$7,1)+1</f>
        <v>3</v>
      </c>
      <c r="Q11" s="8">
        <f ca="1">MATCH(RAND(),Expirace!$N$3:$N$7,1)+1</f>
        <v>2</v>
      </c>
      <c r="R11" s="8">
        <f ca="1">MATCH(RAND(),Expirace!$N$3:$N$7,1)+1</f>
        <v>3</v>
      </c>
      <c r="S11" s="8">
        <f ca="1">MATCH(RAND(),Expirace!$N$3:$N$7,1)+1</f>
        <v>2</v>
      </c>
      <c r="T11" s="8">
        <f ca="1">MATCH(RAND(),Expirace!$N$3:$N$7,1)+1</f>
        <v>2</v>
      </c>
      <c r="U11" s="8">
        <f ca="1">MATCH(RAND(),Expirace!$N$3:$N$7,1)+1</f>
        <v>3</v>
      </c>
      <c r="V11" s="8">
        <f ca="1">MATCH(RAND(),Expirace!$N$3:$N$7,1)+1</f>
        <v>6</v>
      </c>
      <c r="W11" s="8">
        <f ca="1">MATCH(RAND(),Expirace!$N$3:$N$7,1)+1</f>
        <v>2</v>
      </c>
      <c r="X11" s="8">
        <f ca="1">MATCH(RAND(),Expirace!$N$3:$N$7,1)+1</f>
        <v>6</v>
      </c>
      <c r="Y11" s="8">
        <f ca="1">MATCH(RAND(),Expirace!$N$3:$N$7,1)+1</f>
        <v>3</v>
      </c>
      <c r="Z11" s="8">
        <f ca="1">MATCH(RAND(),Expirace!$N$3:$N$7,1)+1</f>
        <v>4</v>
      </c>
      <c r="AA11" s="8">
        <f ca="1">MATCH(RAND(),Expirace!$N$3:$N$7,1)+1</f>
        <v>2</v>
      </c>
      <c r="AB11" s="8">
        <f ca="1">MATCH(RAND(),Expirace!$N$3:$N$7,1)+1</f>
        <v>3</v>
      </c>
      <c r="AC11" s="8">
        <f ca="1">MATCH(RAND(),Expirace!$N$3:$N$7,1)+1</f>
        <v>2</v>
      </c>
      <c r="AD11" s="8">
        <f ca="1">MATCH(RAND(),Expirace!$N$3:$N$7,1)+1</f>
        <v>2</v>
      </c>
      <c r="AE11" s="8">
        <f ca="1">MATCH(RAND(),Expirace!$N$3:$N$7,1)+1</f>
        <v>6</v>
      </c>
      <c r="AF11" s="8">
        <f ca="1">MATCH(RAND(),Expirace!$N$3:$N$7,1)+1</f>
        <v>2</v>
      </c>
      <c r="AG11" s="8">
        <f ca="1">MATCH(RAND(),Expirace!$N$3:$N$7,1)+1</f>
        <v>3</v>
      </c>
      <c r="AH11" s="8">
        <f ca="1">MATCH(RAND(),Expirace!$N$3:$N$7,1)+1</f>
        <v>6</v>
      </c>
      <c r="AI11" s="8">
        <f ca="1">MATCH(RAND(),Expirace!$N$3:$N$7,1)+1</f>
        <v>2</v>
      </c>
      <c r="AJ11" s="8">
        <f ca="1">MATCH(RAND(),Expirace!$N$3:$N$7,1)+1</f>
        <v>2</v>
      </c>
      <c r="AK11" s="8">
        <f ca="1">MATCH(RAND(),Expirace!$N$3:$N$7,1)+1</f>
        <v>6</v>
      </c>
      <c r="AL11" s="8">
        <f ca="1">MATCH(RAND(),Expirace!$N$3:$N$7,1)+1</f>
        <v>2</v>
      </c>
      <c r="AM11" s="8">
        <f ca="1">MATCH(RAND(),Expirace!$N$3:$N$7,1)+1</f>
        <v>2</v>
      </c>
      <c r="AN11" s="8">
        <f ca="1">MATCH(RAND(),Expirace!$N$3:$N$7,1)+1</f>
        <v>2</v>
      </c>
      <c r="AO11" s="8">
        <f ca="1">MATCH(RAND(),Expirace!$N$3:$N$7,1)+1</f>
        <v>3</v>
      </c>
      <c r="AP11" s="9">
        <f ca="1">MATCH(RAND(),Expirace!$N$3:$N$7,1)+1</f>
        <v>2</v>
      </c>
    </row>
    <row r="12" spans="1:42" x14ac:dyDescent="0.3">
      <c r="D12" s="44" t="s">
        <v>136</v>
      </c>
      <c r="E12" s="45"/>
      <c r="F12" s="8">
        <v>0</v>
      </c>
      <c r="G12" s="8">
        <f ca="1">ABS(ROUND(_xlfn.NORM.INV(RAND(),'Prodej BK'!$N$2,'Prodej BK'!$O$2),0))</f>
        <v>14</v>
      </c>
      <c r="H12" s="8">
        <f ca="1">ABS(ROUND(_xlfn.NORM.INV(RAND(),'Prodej BK'!$N$3,'Prodej BK'!$O$3),0))</f>
        <v>18</v>
      </c>
      <c r="I12" s="8">
        <f ca="1">ABS(ROUND(_xlfn.NORM.INV(RAND(),'Prodej BK'!$N$4,'Prodej BK'!$O$4),0))</f>
        <v>34</v>
      </c>
      <c r="J12" s="8">
        <f ca="1">ABS(ROUND(_xlfn.NORM.INV(RAND(),'Prodej BK'!$N$5,'Prodej BK'!$O$5),0))</f>
        <v>25</v>
      </c>
      <c r="K12" s="8">
        <f ca="1">ABS(ROUND(_xlfn.NORM.INV(RAND(),'Prodej BK'!$N$6,'Prodej BK'!$O$6),0))</f>
        <v>23</v>
      </c>
      <c r="L12" s="8">
        <f ca="1">ABS(ROUND(_xlfn.NORM.INV(RAND(),'Prodej BK'!$N$7,'Prodej BK'!$O$7),0))</f>
        <v>16</v>
      </c>
      <c r="M12" s="8">
        <f ca="1">ABS(ROUND(_xlfn.NORM.INV(RAND(),'Prodej BK'!$N$8,'Prodej BK'!$O$8),0))</f>
        <v>23</v>
      </c>
      <c r="N12" s="8">
        <f ca="1">ABS(ROUND(_xlfn.NORM.INV(RAND(),'Prodej BK'!$N$9,'Prodej BK'!$O$9),0))</f>
        <v>28</v>
      </c>
      <c r="O12" s="8">
        <f ca="1">ABS(ROUND(_xlfn.NORM.INV(RAND(),'Prodej BK'!$N$10,'Prodej BK'!$O$10),0))</f>
        <v>14</v>
      </c>
      <c r="P12" s="8">
        <f ca="1">ABS(ROUND(_xlfn.NORM.INV(RAND(),'Prodej BK'!$N$11,'Prodej BK'!$O$11),0))</f>
        <v>16</v>
      </c>
      <c r="Q12" s="8">
        <f ca="1">ABS(ROUND(_xlfn.NORM.INV(RAND(),'Prodej BK'!$N$12,'Prodej BK'!$O$12),0))</f>
        <v>17</v>
      </c>
      <c r="R12" s="8">
        <f ca="1">ABS(ROUND(_xlfn.NORM.INV(RAND(),'Prodej BK'!$N$13,'Prodej BK'!$O$13),0))</f>
        <v>15</v>
      </c>
      <c r="S12" s="8">
        <f ca="1">ABS(ROUND(_xlfn.NORM.INV(RAND(),'Prodej BK'!$N$2,'Prodej BK'!$O$2),0))</f>
        <v>25</v>
      </c>
      <c r="T12" s="8">
        <f ca="1">ABS(ROUND(_xlfn.NORM.INV(RAND(),'Prodej BK'!$N$3,'Prodej BK'!$O$3),0))</f>
        <v>9</v>
      </c>
      <c r="U12" s="8">
        <f ca="1">ABS(ROUND(_xlfn.NORM.INV(RAND(),'Prodej BK'!$N$4,'Prodej BK'!$O$4),0))</f>
        <v>20</v>
      </c>
      <c r="V12" s="8">
        <f ca="1">ABS(ROUND(_xlfn.NORM.INV(RAND(),'Prodej BK'!$N$5,'Prodej BK'!$O$5),0))</f>
        <v>26</v>
      </c>
      <c r="W12" s="8">
        <f ca="1">ABS(ROUND(_xlfn.NORM.INV(RAND(),'Prodej BK'!$N$6,'Prodej BK'!$O$6),0))</f>
        <v>23</v>
      </c>
      <c r="X12" s="8">
        <f ca="1">ABS(ROUND(_xlfn.NORM.INV(RAND(),'Prodej BK'!$N$7,'Prodej BK'!$O$7),0))</f>
        <v>22</v>
      </c>
      <c r="Y12" s="8">
        <f ca="1">ABS(ROUND(_xlfn.NORM.INV(RAND(),'Prodej BK'!$N$8,'Prodej BK'!$O$8),0))</f>
        <v>21</v>
      </c>
      <c r="Z12" s="8">
        <f ca="1">ABS(ROUND(_xlfn.NORM.INV(RAND(),'Prodej BK'!$N$9,'Prodej BK'!$O$9),0))</f>
        <v>27</v>
      </c>
      <c r="AA12" s="8">
        <f ca="1">ABS(ROUND(_xlfn.NORM.INV(RAND(),'Prodej BK'!$N$10,'Prodej BK'!$O$10),0))</f>
        <v>15</v>
      </c>
      <c r="AB12" s="8">
        <f ca="1">ABS(ROUND(_xlfn.NORM.INV(RAND(),'Prodej BK'!$N$11,'Prodej BK'!$O$11),0))</f>
        <v>16</v>
      </c>
      <c r="AC12" s="8">
        <f ca="1">ABS(ROUND(_xlfn.NORM.INV(RAND(),'Prodej BK'!$N$12,'Prodej BK'!$O$12),0))</f>
        <v>23</v>
      </c>
      <c r="AD12" s="8">
        <f ca="1">ABS(ROUND(_xlfn.NORM.INV(RAND(),'Prodej BK'!$N$13,'Prodej BK'!$O$13),0))</f>
        <v>18</v>
      </c>
      <c r="AE12" s="8">
        <f ca="1">ABS(ROUND(_xlfn.NORM.INV(RAND(),'Prodej BK'!$N$2,'Prodej BK'!$O$2),0))</f>
        <v>2</v>
      </c>
      <c r="AF12" s="8">
        <f ca="1">ABS(ROUND(_xlfn.NORM.INV(RAND(),'Prodej BK'!$N$3,'Prodej BK'!$O$3),0))</f>
        <v>14</v>
      </c>
      <c r="AG12" s="8">
        <f ca="1">ABS(ROUND(_xlfn.NORM.INV(RAND(),'Prodej BK'!$N$4,'Prodej BK'!$O$4),0))</f>
        <v>7</v>
      </c>
      <c r="AH12" s="8">
        <f ca="1">ABS(ROUND(_xlfn.NORM.INV(RAND(),'Prodej BK'!$N$5,'Prodej BK'!$O$5),0))</f>
        <v>9</v>
      </c>
      <c r="AI12" s="8">
        <f ca="1">ABS(ROUND(_xlfn.NORM.INV(RAND(),'Prodej BK'!$N$6,'Prodej BK'!$O$6),0))</f>
        <v>17</v>
      </c>
      <c r="AJ12" s="8">
        <f ca="1">ABS(ROUND(_xlfn.NORM.INV(RAND(),'Prodej BK'!$N$7,'Prodej BK'!$O$7),0))</f>
        <v>5</v>
      </c>
      <c r="AK12" s="8">
        <f ca="1">ABS(ROUND(_xlfn.NORM.INV(RAND(),'Prodej BK'!$N$8,'Prodej BK'!$O$8),0))</f>
        <v>22</v>
      </c>
      <c r="AL12" s="8">
        <f ca="1">ABS(ROUND(_xlfn.NORM.INV(RAND(),'Prodej BK'!$N$9,'Prodej BK'!$O$9),0))</f>
        <v>28</v>
      </c>
      <c r="AM12" s="8">
        <f ca="1">ABS(ROUND(_xlfn.NORM.INV(RAND(),'Prodej BK'!$N$10,'Prodej BK'!$O$10),0))</f>
        <v>22</v>
      </c>
      <c r="AN12" s="8">
        <f ca="1">ABS(ROUND(_xlfn.NORM.INV(RAND(),'Prodej BK'!$N$11,'Prodej BK'!$O$11),0))</f>
        <v>17</v>
      </c>
      <c r="AO12" s="8">
        <f ca="1">ABS(ROUND(_xlfn.NORM.INV(RAND(),'Prodej BK'!$N$12,'Prodej BK'!$O$12),0))</f>
        <v>12</v>
      </c>
      <c r="AP12" s="8">
        <f ca="1">ABS(ROUND(_xlfn.NORM.INV(RAND(),'Prodej BK'!$N$13,'Prodej BK'!$O$13),0))</f>
        <v>25</v>
      </c>
    </row>
    <row r="13" spans="1:42" x14ac:dyDescent="0.3">
      <c r="D13" s="46" t="s">
        <v>137</v>
      </c>
      <c r="E13" s="24" t="s">
        <v>129</v>
      </c>
      <c r="F13" s="34">
        <f>IF(F8&lt;F12,F8,F12)</f>
        <v>0</v>
      </c>
      <c r="G13" s="34">
        <f ca="1">IF(G2&gt;0,IF((G$12-G14-G15-G16-G17-G18)&gt;G2,G2,(G$12-G14-G15-G16-G17-G18)),0)</f>
        <v>14</v>
      </c>
      <c r="H13" s="34">
        <f t="shared" ref="H13:R13" ca="1" si="40">IF(H2&gt;0,IF((H$12-H14-H15-H16-H17-H18)&gt;H2,H2,(H$12-H14-H15-H16-H17-H18)),0)</f>
        <v>0</v>
      </c>
      <c r="I13" s="34">
        <f t="shared" ca="1" si="40"/>
        <v>0</v>
      </c>
      <c r="J13" s="34">
        <f t="shared" ca="1" si="40"/>
        <v>0</v>
      </c>
      <c r="K13" s="34">
        <f t="shared" ca="1" si="40"/>
        <v>0</v>
      </c>
      <c r="L13" s="34">
        <f t="shared" ca="1" si="40"/>
        <v>0</v>
      </c>
      <c r="M13" s="34">
        <f t="shared" ca="1" si="40"/>
        <v>0</v>
      </c>
      <c r="N13" s="34">
        <f t="shared" ca="1" si="40"/>
        <v>0</v>
      </c>
      <c r="O13" s="34">
        <f t="shared" ca="1" si="40"/>
        <v>0</v>
      </c>
      <c r="P13" s="34">
        <f t="shared" ca="1" si="40"/>
        <v>0</v>
      </c>
      <c r="Q13" s="34">
        <f t="shared" ca="1" si="40"/>
        <v>0</v>
      </c>
      <c r="R13" s="34">
        <f t="shared" ca="1" si="40"/>
        <v>0</v>
      </c>
      <c r="S13" s="34">
        <f t="shared" ref="S13" ca="1" si="41">IF(S2&gt;0,IF((S$12-S14-S15-S16-S17-S18)&gt;S2,S2,(S$12-S14-S15-S16-S17-S18)),0)</f>
        <v>0</v>
      </c>
      <c r="T13" s="34">
        <f t="shared" ref="T13" ca="1" si="42">IF(T2&gt;0,IF((T$12-T14-T15-T16-T17-T18)&gt;T2,T2,(T$12-T14-T15-T16-T17-T18)),0)</f>
        <v>9</v>
      </c>
      <c r="U13" s="34">
        <f t="shared" ref="U13" ca="1" si="43">IF(U2&gt;0,IF((U$12-U14-U15-U16-U17-U18)&gt;U2,U2,(U$12-U14-U15-U16-U17-U18)),0)</f>
        <v>0</v>
      </c>
      <c r="V13" s="34">
        <f t="shared" ref="V13" ca="1" si="44">IF(V2&gt;0,IF((V$12-V14-V15-V16-V17-V18)&gt;V2,V2,(V$12-V14-V15-V16-V17-V18)),0)</f>
        <v>0</v>
      </c>
      <c r="W13" s="34">
        <f t="shared" ref="W13" ca="1" si="45">IF(W2&gt;0,IF((W$12-W14-W15-W16-W17-W18)&gt;W2,W2,(W$12-W14-W15-W16-W17-W18)),0)</f>
        <v>0</v>
      </c>
      <c r="X13" s="34">
        <f t="shared" ref="X13" ca="1" si="46">IF(X2&gt;0,IF((X$12-X14-X15-X16-X17-X18)&gt;X2,X2,(X$12-X14-X15-X16-X17-X18)),0)</f>
        <v>0</v>
      </c>
      <c r="Y13" s="34">
        <f t="shared" ref="Y13" ca="1" si="47">IF(Y2&gt;0,IF((Y$12-Y14-Y15-Y16-Y17-Y18)&gt;Y2,Y2,(Y$12-Y14-Y15-Y16-Y17-Y18)),0)</f>
        <v>0</v>
      </c>
      <c r="Z13" s="34">
        <f t="shared" ref="Z13" ca="1" si="48">IF(Z2&gt;0,IF((Z$12-Z14-Z15-Z16-Z17-Z18)&gt;Z2,Z2,(Z$12-Z14-Z15-Z16-Z17-Z18)),0)</f>
        <v>0</v>
      </c>
      <c r="AA13" s="34">
        <f t="shared" ref="AA13" ca="1" si="49">IF(AA2&gt;0,IF((AA$12-AA14-AA15-AA16-AA17-AA18)&gt;AA2,AA2,(AA$12-AA14-AA15-AA16-AA17-AA18)),0)</f>
        <v>0</v>
      </c>
      <c r="AB13" s="34">
        <f t="shared" ref="AB13" ca="1" si="50">IF(AB2&gt;0,IF((AB$12-AB14-AB15-AB16-AB17-AB18)&gt;AB2,AB2,(AB$12-AB14-AB15-AB16-AB17-AB18)),0)</f>
        <v>0</v>
      </c>
      <c r="AC13" s="34">
        <f t="shared" ref="AC13" ca="1" si="51">IF(AC2&gt;0,IF((AC$12-AC14-AC15-AC16-AC17-AC18)&gt;AC2,AC2,(AC$12-AC14-AC15-AC16-AC17-AC18)),0)</f>
        <v>0</v>
      </c>
      <c r="AD13" s="34">
        <f t="shared" ref="AD13" ca="1" si="52">IF(AD2&gt;0,IF((AD$12-AD14-AD15-AD16-AD17-AD18)&gt;AD2,AD2,(AD$12-AD14-AD15-AD16-AD17-AD18)),0)</f>
        <v>0</v>
      </c>
      <c r="AE13" s="34">
        <f t="shared" ref="AE13" ca="1" si="53">IF(AE2&gt;0,IF((AE$12-AE14-AE15-AE16-AE17-AE18)&gt;AE2,AE2,(AE$12-AE14-AE15-AE16-AE17-AE18)),0)</f>
        <v>2</v>
      </c>
      <c r="AF13" s="34">
        <f t="shared" ref="AF13" ca="1" si="54">IF(AF2&gt;0,IF((AF$12-AF14-AF15-AF16-AF17-AF18)&gt;AF2,AF2,(AF$12-AF14-AF15-AF16-AF17-AF18)),0)</f>
        <v>0</v>
      </c>
      <c r="AG13" s="34">
        <f t="shared" ref="AG13" ca="1" si="55">IF(AG2&gt;0,IF((AG$12-AG14-AG15-AG16-AG17-AG18)&gt;AG2,AG2,(AG$12-AG14-AG15-AG16-AG17-AG18)),0)</f>
        <v>0</v>
      </c>
      <c r="AH13" s="34">
        <f t="shared" ref="AH13" ca="1" si="56">IF(AH2&gt;0,IF((AH$12-AH14-AH15-AH16-AH17-AH18)&gt;AH2,AH2,(AH$12-AH14-AH15-AH16-AH17-AH18)),0)</f>
        <v>0</v>
      </c>
      <c r="AI13" s="34">
        <f t="shared" ref="AI13" ca="1" si="57">IF(AI2&gt;0,IF((AI$12-AI14-AI15-AI16-AI17-AI18)&gt;AI2,AI2,(AI$12-AI14-AI15-AI16-AI17-AI18)),0)</f>
        <v>0</v>
      </c>
      <c r="AJ13" s="34">
        <f t="shared" ref="AJ13" ca="1" si="58">IF(AJ2&gt;0,IF((AJ$12-AJ14-AJ15-AJ16-AJ17-AJ18)&gt;AJ2,AJ2,(AJ$12-AJ14-AJ15-AJ16-AJ17-AJ18)),0)</f>
        <v>0</v>
      </c>
      <c r="AK13" s="34">
        <f t="shared" ref="AK13" ca="1" si="59">IF(AK2&gt;0,IF((AK$12-AK14-AK15-AK16-AK17-AK18)&gt;AK2,AK2,(AK$12-AK14-AK15-AK16-AK17-AK18)),0)</f>
        <v>22</v>
      </c>
      <c r="AL13" s="34">
        <f t="shared" ref="AL13" ca="1" si="60">IF(AL2&gt;0,IF((AL$12-AL14-AL15-AL16-AL17-AL18)&gt;AL2,AL2,(AL$12-AL14-AL15-AL16-AL17-AL18)),0)</f>
        <v>0</v>
      </c>
      <c r="AM13" s="34">
        <f t="shared" ref="AM13" ca="1" si="61">IF(AM2&gt;0,IF((AM$12-AM14-AM15-AM16-AM17-AM18)&gt;AM2,AM2,(AM$12-AM14-AM15-AM16-AM17-AM18)),0)</f>
        <v>0</v>
      </c>
      <c r="AN13" s="34">
        <f t="shared" ref="AN13" ca="1" si="62">IF(AN2&gt;0,IF((AN$12-AN14-AN15-AN16-AN17-AN18)&gt;AN2,AN2,(AN$12-AN14-AN15-AN16-AN17-AN18)),0)</f>
        <v>0</v>
      </c>
      <c r="AO13" s="34">
        <f t="shared" ref="AO13" ca="1" si="63">IF(AO2&gt;0,IF((AO$12-AO14-AO15-AO16-AO17-AO18)&gt;AO2,AO2,(AO$12-AO14-AO15-AO16-AO17-AO18)),0)</f>
        <v>11</v>
      </c>
      <c r="AP13" s="24">
        <f t="shared" ref="AP13" ca="1" si="64">IF(AP2&gt;0,IF((AP$12-AP14-AP15-AP16-AP17-AP18)&gt;AP2,AP2,(AP$12-AP14-AP15-AP16-AP17-AP18)),0)</f>
        <v>0</v>
      </c>
    </row>
    <row r="14" spans="1:42" x14ac:dyDescent="0.3">
      <c r="D14" s="47"/>
      <c r="E14" s="9" t="s">
        <v>130</v>
      </c>
      <c r="F14" s="8">
        <f t="shared" ref="F14:F18" si="65">IF(F9&lt;F13,F9,F13)</f>
        <v>0</v>
      </c>
      <c r="G14" s="8">
        <f ca="1">IF(G3&gt;0,IF((G$12-G15-G16-G17-G18)&gt;G3,G3,(G$12-G15-G16-G17-G18)),0)</f>
        <v>0</v>
      </c>
      <c r="H14" s="8">
        <f t="shared" ref="H14:R14" ca="1" si="66">IF(H3&gt;0,IF((H$12-H15-H16-H17-H18)&gt;H3,H3,(H$12-H15-H16-H17-H18)),0)</f>
        <v>18</v>
      </c>
      <c r="I14" s="8">
        <f t="shared" ca="1" si="66"/>
        <v>0</v>
      </c>
      <c r="J14" s="8">
        <f t="shared" ca="1" si="66"/>
        <v>0</v>
      </c>
      <c r="K14" s="8">
        <f t="shared" ca="1" si="66"/>
        <v>23</v>
      </c>
      <c r="L14" s="8">
        <f t="shared" ca="1" si="66"/>
        <v>0</v>
      </c>
      <c r="M14" s="8">
        <f t="shared" ca="1" si="66"/>
        <v>0</v>
      </c>
      <c r="N14" s="8">
        <f t="shared" ca="1" si="66"/>
        <v>0</v>
      </c>
      <c r="O14" s="8">
        <f t="shared" ca="1" si="66"/>
        <v>14</v>
      </c>
      <c r="P14" s="8">
        <f t="shared" ca="1" si="66"/>
        <v>0</v>
      </c>
      <c r="Q14" s="8">
        <f t="shared" ca="1" si="66"/>
        <v>0</v>
      </c>
      <c r="R14" s="8">
        <f t="shared" ca="1" si="66"/>
        <v>0</v>
      </c>
      <c r="S14" s="8">
        <f t="shared" ref="S14" ca="1" si="67">IF(S3&gt;0,IF((S$12-S15-S16-S17-S18)&gt;S3,S3,(S$12-S15-S16-S17-S18)),0)</f>
        <v>0</v>
      </c>
      <c r="T14" s="8">
        <f t="shared" ref="T14" ca="1" si="68">IF(T3&gt;0,IF((T$12-T15-T16-T17-T18)&gt;T3,T3,(T$12-T15-T16-T17-T18)),0)</f>
        <v>0</v>
      </c>
      <c r="U14" s="8">
        <f t="shared" ref="U14" ca="1" si="69">IF(U3&gt;0,IF((U$12-U15-U16-U17-U18)&gt;U3,U3,(U$12-U15-U16-U17-U18)),0)</f>
        <v>20</v>
      </c>
      <c r="V14" s="8">
        <f t="shared" ref="V14" ca="1" si="70">IF(V3&gt;0,IF((V$12-V15-V16-V17-V18)&gt;V3,V3,(V$12-V15-V16-V17-V18)),0)</f>
        <v>0</v>
      </c>
      <c r="W14" s="8">
        <f t="shared" ref="W14" ca="1" si="71">IF(W3&gt;0,IF((W$12-W15-W16-W17-W18)&gt;W3,W3,(W$12-W15-W16-W17-W18)),0)</f>
        <v>0</v>
      </c>
      <c r="X14" s="8">
        <f t="shared" ref="X14" ca="1" si="72">IF(X3&gt;0,IF((X$12-X15-X16-X17-X18)&gt;X3,X3,(X$12-X15-X16-X17-X18)),0)</f>
        <v>0</v>
      </c>
      <c r="Y14" s="8">
        <f t="shared" ref="Y14" ca="1" si="73">IF(Y3&gt;0,IF((Y$12-Y15-Y16-Y17-Y18)&gt;Y3,Y3,(Y$12-Y15-Y16-Y17-Y18)),0)</f>
        <v>0</v>
      </c>
      <c r="Z14" s="8">
        <f t="shared" ref="Z14" ca="1" si="74">IF(Z3&gt;0,IF((Z$12-Z15-Z16-Z17-Z18)&gt;Z3,Z3,(Z$12-Z15-Z16-Z17-Z18)),0)</f>
        <v>0</v>
      </c>
      <c r="AA14" s="8">
        <f t="shared" ref="AA14" ca="1" si="75">IF(AA3&gt;0,IF((AA$12-AA15-AA16-AA17-AA18)&gt;AA3,AA3,(AA$12-AA15-AA16-AA17-AA18)),0)</f>
        <v>0</v>
      </c>
      <c r="AB14" s="8">
        <f t="shared" ref="AB14" ca="1" si="76">IF(AB3&gt;0,IF((AB$12-AB15-AB16-AB17-AB18)&gt;AB3,AB3,(AB$12-AB15-AB16-AB17-AB18)),0)</f>
        <v>0</v>
      </c>
      <c r="AC14" s="8">
        <f t="shared" ref="AC14" ca="1" si="77">IF(AC3&gt;0,IF((AC$12-AC15-AC16-AC17-AC18)&gt;AC3,AC3,(AC$12-AC15-AC16-AC17-AC18)),0)</f>
        <v>0</v>
      </c>
      <c r="AD14" s="8">
        <f t="shared" ref="AD14" ca="1" si="78">IF(AD3&gt;0,IF((AD$12-AD15-AD16-AD17-AD18)&gt;AD3,AD3,(AD$12-AD15-AD16-AD17-AD18)),0)</f>
        <v>0</v>
      </c>
      <c r="AE14" s="8">
        <f t="shared" ref="AE14" ca="1" si="79">IF(AE3&gt;0,IF((AE$12-AE15-AE16-AE17-AE18)&gt;AE3,AE3,(AE$12-AE15-AE16-AE17-AE18)),0)</f>
        <v>0</v>
      </c>
      <c r="AF14" s="8">
        <f t="shared" ref="AF14" ca="1" si="80">IF(AF3&gt;0,IF((AF$12-AF15-AF16-AF17-AF18)&gt;AF3,AF3,(AF$12-AF15-AF16-AF17-AF18)),0)</f>
        <v>14</v>
      </c>
      <c r="AG14" s="8">
        <f t="shared" ref="AG14" ca="1" si="81">IF(AG3&gt;0,IF((AG$12-AG15-AG16-AG17-AG18)&gt;AG3,AG3,(AG$12-AG15-AG16-AG17-AG18)),0)</f>
        <v>0</v>
      </c>
      <c r="AH14" s="8">
        <f t="shared" ref="AH14" ca="1" si="82">IF(AH3&gt;0,IF((AH$12-AH15-AH16-AH17-AH18)&gt;AH3,AH3,(AH$12-AH15-AH16-AH17-AH18)),0)</f>
        <v>0</v>
      </c>
      <c r="AI14" s="8">
        <f t="shared" ref="AI14" ca="1" si="83">IF(AI3&gt;0,IF((AI$12-AI15-AI16-AI17-AI18)&gt;AI3,AI3,(AI$12-AI15-AI16-AI17-AI18)),0)</f>
        <v>0</v>
      </c>
      <c r="AJ14" s="8">
        <f t="shared" ref="AJ14" ca="1" si="84">IF(AJ3&gt;0,IF((AJ$12-AJ15-AJ16-AJ17-AJ18)&gt;AJ3,AJ3,(AJ$12-AJ15-AJ16-AJ17-AJ18)),0)</f>
        <v>0</v>
      </c>
      <c r="AK14" s="8">
        <f t="shared" ref="AK14" ca="1" si="85">IF(AK3&gt;0,IF((AK$12-AK15-AK16-AK17-AK18)&gt;AK3,AK3,(AK$12-AK15-AK16-AK17-AK18)),0)</f>
        <v>0</v>
      </c>
      <c r="AL14" s="8">
        <f t="shared" ref="AL14" ca="1" si="86">IF(AL3&gt;0,IF((AL$12-AL15-AL16-AL17-AL18)&gt;AL3,AL3,(AL$12-AL15-AL16-AL17-AL18)),0)</f>
        <v>28</v>
      </c>
      <c r="AM14" s="8">
        <f t="shared" ref="AM14" ca="1" si="87">IF(AM3&gt;0,IF((AM$12-AM15-AM16-AM17-AM18)&gt;AM3,AM3,(AM$12-AM15-AM16-AM17-AM18)),0)</f>
        <v>0</v>
      </c>
      <c r="AN14" s="8">
        <f t="shared" ref="AN14" ca="1" si="88">IF(AN3&gt;0,IF((AN$12-AN15-AN16-AN17-AN18)&gt;AN3,AN3,(AN$12-AN15-AN16-AN17-AN18)),0)</f>
        <v>0</v>
      </c>
      <c r="AO14" s="8">
        <f t="shared" ref="AO14" ca="1" si="89">IF(AO3&gt;0,IF((AO$12-AO15-AO16-AO17-AO18)&gt;AO3,AO3,(AO$12-AO15-AO16-AO17-AO18)),0)</f>
        <v>0</v>
      </c>
      <c r="AP14" s="9">
        <f t="shared" ref="AP14" ca="1" si="90">IF(AP3&gt;0,IF((AP$12-AP15-AP16-AP17-AP18)&gt;AP3,AP3,(AP$12-AP15-AP16-AP17-AP18)),0)</f>
        <v>25</v>
      </c>
    </row>
    <row r="15" spans="1:42" x14ac:dyDescent="0.3">
      <c r="D15" s="47"/>
      <c r="E15" s="9" t="s">
        <v>131</v>
      </c>
      <c r="F15" s="8">
        <f t="shared" si="65"/>
        <v>0</v>
      </c>
      <c r="G15" s="8">
        <f ca="1">IF(G4&gt;0,IF((G$12-G16-G17-G18)&gt;G4,G4,(G$12-G16-G17-G18)),0)</f>
        <v>0</v>
      </c>
      <c r="H15" s="8">
        <f t="shared" ref="H15:R15" ca="1" si="91">IF(H4&gt;0,IF((H$12-H16-H17-H18)&gt;H4,H4,(H$12-H16-H17-H18)),0)</f>
        <v>0</v>
      </c>
      <c r="I15" s="8">
        <f t="shared" ca="1" si="91"/>
        <v>34</v>
      </c>
      <c r="J15" s="8">
        <f t="shared" ca="1" si="91"/>
        <v>0</v>
      </c>
      <c r="K15" s="8">
        <f t="shared" ca="1" si="91"/>
        <v>0</v>
      </c>
      <c r="L15" s="8">
        <f t="shared" ca="1" si="91"/>
        <v>16</v>
      </c>
      <c r="M15" s="8">
        <f t="shared" ca="1" si="91"/>
        <v>0</v>
      </c>
      <c r="N15" s="8">
        <f t="shared" ca="1" si="91"/>
        <v>0</v>
      </c>
      <c r="O15" s="8">
        <f t="shared" ca="1" si="91"/>
        <v>0</v>
      </c>
      <c r="P15" s="8">
        <f t="shared" ca="1" si="91"/>
        <v>16</v>
      </c>
      <c r="Q15" s="8">
        <f t="shared" ca="1" si="91"/>
        <v>0</v>
      </c>
      <c r="R15" s="8">
        <f t="shared" ca="1" si="91"/>
        <v>0</v>
      </c>
      <c r="S15" s="8">
        <f t="shared" ref="S15" ca="1" si="92">IF(S4&gt;0,IF((S$12-S16-S17-S18)&gt;S4,S4,(S$12-S16-S17-S18)),0)</f>
        <v>0</v>
      </c>
      <c r="T15" s="8">
        <f t="shared" ref="T15" ca="1" si="93">IF(T4&gt;0,IF((T$12-T16-T17-T18)&gt;T4,T4,(T$12-T16-T17-T18)),0)</f>
        <v>0</v>
      </c>
      <c r="U15" s="8">
        <f t="shared" ref="U15" ca="1" si="94">IF(U4&gt;0,IF((U$12-U16-U17-U18)&gt;U4,U4,(U$12-U16-U17-U18)),0)</f>
        <v>0</v>
      </c>
      <c r="V15" s="8">
        <f t="shared" ref="V15" ca="1" si="95">IF(V4&gt;0,IF((V$12-V16-V17-V18)&gt;V4,V4,(V$12-V16-V17-V18)),0)</f>
        <v>26</v>
      </c>
      <c r="W15" s="8">
        <f t="shared" ref="W15" ca="1" si="96">IF(W4&gt;0,IF((W$12-W16-W17-W18)&gt;W4,W4,(W$12-W16-W17-W18)),0)</f>
        <v>0</v>
      </c>
      <c r="X15" s="8">
        <f t="shared" ref="X15" ca="1" si="97">IF(X4&gt;0,IF((X$12-X16-X17-X18)&gt;X4,X4,(X$12-X16-X17-X18)),0)</f>
        <v>0</v>
      </c>
      <c r="Y15" s="8">
        <f t="shared" ref="Y15" ca="1" si="98">IF(Y4&gt;0,IF((Y$12-Y16-Y17-Y18)&gt;Y4,Y4,(Y$12-Y16-Y17-Y18)),0)</f>
        <v>0</v>
      </c>
      <c r="Z15" s="8">
        <f t="shared" ref="Z15" ca="1" si="99">IF(Z4&gt;0,IF((Z$12-Z16-Z17-Z18)&gt;Z4,Z4,(Z$12-Z16-Z17-Z18)),0)</f>
        <v>0</v>
      </c>
      <c r="AA15" s="8">
        <f t="shared" ref="AA15" ca="1" si="100">IF(AA4&gt;0,IF((AA$12-AA16-AA17-AA18)&gt;AA4,AA4,(AA$12-AA16-AA17-AA18)),0)</f>
        <v>15</v>
      </c>
      <c r="AB15" s="8">
        <f t="shared" ref="AB15" ca="1" si="101">IF(AB4&gt;0,IF((AB$12-AB16-AB17-AB18)&gt;AB4,AB4,(AB$12-AB16-AB17-AB18)),0)</f>
        <v>0</v>
      </c>
      <c r="AC15" s="8">
        <f t="shared" ref="AC15" ca="1" si="102">IF(AC4&gt;0,IF((AC$12-AC16-AC17-AC18)&gt;AC4,AC4,(AC$12-AC16-AC17-AC18)),0)</f>
        <v>0</v>
      </c>
      <c r="AD15" s="8">
        <f t="shared" ref="AD15" ca="1" si="103">IF(AD4&gt;0,IF((AD$12-AD16-AD17-AD18)&gt;AD4,AD4,(AD$12-AD16-AD17-AD18)),0)</f>
        <v>0</v>
      </c>
      <c r="AE15" s="8">
        <f t="shared" ref="AE15" ca="1" si="104">IF(AE4&gt;0,IF((AE$12-AE16-AE17-AE18)&gt;AE4,AE4,(AE$12-AE16-AE17-AE18)),0)</f>
        <v>0</v>
      </c>
      <c r="AF15" s="8">
        <f t="shared" ref="AF15" ca="1" si="105">IF(AF4&gt;0,IF((AF$12-AF16-AF17-AF18)&gt;AF4,AF4,(AF$12-AF16-AF17-AF18)),0)</f>
        <v>0</v>
      </c>
      <c r="AG15" s="8">
        <f t="shared" ref="AG15" ca="1" si="106">IF(AG4&gt;0,IF((AG$12-AG16-AG17-AG18)&gt;AG4,AG4,(AG$12-AG16-AG17-AG18)),0)</f>
        <v>7</v>
      </c>
      <c r="AH15" s="8">
        <f t="shared" ref="AH15" ca="1" si="107">IF(AH4&gt;0,IF((AH$12-AH16-AH17-AH18)&gt;AH4,AH4,(AH$12-AH16-AH17-AH18)),0)</f>
        <v>0</v>
      </c>
      <c r="AI15" s="8">
        <f t="shared" ref="AI15" ca="1" si="108">IF(AI4&gt;0,IF((AI$12-AI16-AI17-AI18)&gt;AI4,AI4,(AI$12-AI16-AI17-AI18)),0)</f>
        <v>0</v>
      </c>
      <c r="AJ15" s="8">
        <f t="shared" ref="AJ15" ca="1" si="109">IF(AJ4&gt;0,IF((AJ$12-AJ16-AJ17-AJ18)&gt;AJ4,AJ4,(AJ$12-AJ16-AJ17-AJ18)),0)</f>
        <v>0</v>
      </c>
      <c r="AK15" s="8">
        <f t="shared" ref="AK15" ca="1" si="110">IF(AK4&gt;0,IF((AK$12-AK16-AK17-AK18)&gt;AK4,AK4,(AK$12-AK16-AK17-AK18)),0)</f>
        <v>0</v>
      </c>
      <c r="AL15" s="8">
        <f t="shared" ref="AL15" ca="1" si="111">IF(AL4&gt;0,IF((AL$12-AL16-AL17-AL18)&gt;AL4,AL4,(AL$12-AL16-AL17-AL18)),0)</f>
        <v>0</v>
      </c>
      <c r="AM15" s="8">
        <f t="shared" ref="AM15" ca="1" si="112">IF(AM4&gt;0,IF((AM$12-AM16-AM17-AM18)&gt;AM4,AM4,(AM$12-AM16-AM17-AM18)),0)</f>
        <v>22</v>
      </c>
      <c r="AN15" s="8">
        <f t="shared" ref="AN15" ca="1" si="113">IF(AN4&gt;0,IF((AN$12-AN16-AN17-AN18)&gt;AN4,AN4,(AN$12-AN16-AN17-AN18)),0)</f>
        <v>0</v>
      </c>
      <c r="AO15" s="8">
        <f t="shared" ref="AO15" ca="1" si="114">IF(AO4&gt;0,IF((AO$12-AO16-AO17-AO18)&gt;AO4,AO4,(AO$12-AO16-AO17-AO18)),0)</f>
        <v>0</v>
      </c>
      <c r="AP15" s="9">
        <f t="shared" ref="AP15" ca="1" si="115">IF(AP4&gt;0,IF((AP$12-AP16-AP17-AP18)&gt;AP4,AP4,(AP$12-AP16-AP17-AP18)),0)</f>
        <v>0</v>
      </c>
    </row>
    <row r="16" spans="1:42" x14ac:dyDescent="0.3">
      <c r="D16" s="47"/>
      <c r="E16" s="9" t="s">
        <v>132</v>
      </c>
      <c r="F16" s="8">
        <f t="shared" ca="1" si="65"/>
        <v>0</v>
      </c>
      <c r="G16" s="8">
        <f ca="1">IF(G5&gt;0,IF((G$12-G17-G18)&gt;G5,G5,(G$12-G17-G18)),0)</f>
        <v>0</v>
      </c>
      <c r="H16" s="8">
        <f t="shared" ref="H16:R16" ca="1" si="116">IF(H5&gt;0,IF((H$12-H17-H18)&gt;H5,H5,(H$12-H17-H18)),0)</f>
        <v>0</v>
      </c>
      <c r="I16" s="8">
        <f t="shared" ca="1" si="116"/>
        <v>0</v>
      </c>
      <c r="J16" s="8">
        <f t="shared" ca="1" si="116"/>
        <v>24</v>
      </c>
      <c r="K16" s="8">
        <f t="shared" ca="1" si="116"/>
        <v>0</v>
      </c>
      <c r="L16" s="8">
        <f t="shared" ca="1" si="116"/>
        <v>0</v>
      </c>
      <c r="M16" s="8">
        <f t="shared" ca="1" si="116"/>
        <v>23</v>
      </c>
      <c r="N16" s="8">
        <f t="shared" ca="1" si="116"/>
        <v>0</v>
      </c>
      <c r="O16" s="8">
        <f t="shared" ca="1" si="116"/>
        <v>0</v>
      </c>
      <c r="P16" s="8">
        <f t="shared" ca="1" si="116"/>
        <v>0</v>
      </c>
      <c r="Q16" s="8">
        <f t="shared" ca="1" si="116"/>
        <v>17</v>
      </c>
      <c r="R16" s="8">
        <f t="shared" ca="1" si="116"/>
        <v>0</v>
      </c>
      <c r="S16" s="8">
        <f t="shared" ref="S16" ca="1" si="117">IF(S5&gt;0,IF((S$12-S17-S18)&gt;S5,S5,(S$12-S17-S18)),0)</f>
        <v>0</v>
      </c>
      <c r="T16" s="8">
        <f t="shared" ref="T16" ca="1" si="118">IF(T5&gt;0,IF((T$12-T17-T18)&gt;T5,T5,(T$12-T17-T18)),0)</f>
        <v>0</v>
      </c>
      <c r="U16" s="8">
        <f t="shared" ref="U16" ca="1" si="119">IF(U5&gt;0,IF((U$12-U17-U18)&gt;U5,U5,(U$12-U17-U18)),0)</f>
        <v>0</v>
      </c>
      <c r="V16" s="8">
        <f t="shared" ref="V16" ca="1" si="120">IF(V5&gt;0,IF((V$12-V17-V18)&gt;V5,V5,(V$12-V17-V18)),0)</f>
        <v>0</v>
      </c>
      <c r="W16" s="8">
        <f t="shared" ref="W16" ca="1" si="121">IF(W5&gt;0,IF((W$12-W17-W18)&gt;W5,W5,(W$12-W17-W18)),0)</f>
        <v>23</v>
      </c>
      <c r="X16" s="8">
        <f t="shared" ref="X16" ca="1" si="122">IF(X5&gt;0,IF((X$12-X17-X18)&gt;X5,X5,(X$12-X17-X18)),0)</f>
        <v>0</v>
      </c>
      <c r="Y16" s="8">
        <f t="shared" ref="Y16" ca="1" si="123">IF(Y5&gt;0,IF((Y$12-Y17-Y18)&gt;Y5,Y5,(Y$12-Y17-Y18)),0)</f>
        <v>0</v>
      </c>
      <c r="Z16" s="8">
        <f t="shared" ref="Z16" ca="1" si="124">IF(Z5&gt;0,IF((Z$12-Z17-Z18)&gt;Z5,Z5,(Z$12-Z17-Z18)),0)</f>
        <v>0</v>
      </c>
      <c r="AA16" s="8">
        <f t="shared" ref="AA16" ca="1" si="125">IF(AA5&gt;0,IF((AA$12-AA17-AA18)&gt;AA5,AA5,(AA$12-AA17-AA18)),0)</f>
        <v>0</v>
      </c>
      <c r="AB16" s="8">
        <f t="shared" ref="AB16" ca="1" si="126">IF(AB5&gt;0,IF((AB$12-AB17-AB18)&gt;AB5,AB5,(AB$12-AB17-AB18)),0)</f>
        <v>16</v>
      </c>
      <c r="AC16" s="8">
        <f t="shared" ref="AC16" ca="1" si="127">IF(AC5&gt;0,IF((AC$12-AC17-AC18)&gt;AC5,AC5,(AC$12-AC17-AC18)),0)</f>
        <v>0</v>
      </c>
      <c r="AD16" s="8">
        <f t="shared" ref="AD16" ca="1" si="128">IF(AD5&gt;0,IF((AD$12-AD17-AD18)&gt;AD5,AD5,(AD$12-AD17-AD18)),0)</f>
        <v>0</v>
      </c>
      <c r="AE16" s="8">
        <f t="shared" ref="AE16" ca="1" si="129">IF(AE5&gt;0,IF((AE$12-AE17-AE18)&gt;AE5,AE5,(AE$12-AE17-AE18)),0)</f>
        <v>0</v>
      </c>
      <c r="AF16" s="8">
        <f t="shared" ref="AF16" ca="1" si="130">IF(AF5&gt;0,IF((AF$12-AF17-AF18)&gt;AF5,AF5,(AF$12-AF17-AF18)),0)</f>
        <v>0</v>
      </c>
      <c r="AG16" s="8">
        <f t="shared" ref="AG16" ca="1" si="131">IF(AG5&gt;0,IF((AG$12-AG17-AG18)&gt;AG5,AG5,(AG$12-AG17-AG18)),0)</f>
        <v>0</v>
      </c>
      <c r="AH16" s="8">
        <f t="shared" ref="AH16" ca="1" si="132">IF(AH5&gt;0,IF((AH$12-AH17-AH18)&gt;AH5,AH5,(AH$12-AH17-AH18)),0)</f>
        <v>9</v>
      </c>
      <c r="AI16" s="8">
        <f t="shared" ref="AI16" ca="1" si="133">IF(AI5&gt;0,IF((AI$12-AI17-AI18)&gt;AI5,AI5,(AI$12-AI17-AI18)),0)</f>
        <v>0</v>
      </c>
      <c r="AJ16" s="8">
        <f t="shared" ref="AJ16" ca="1" si="134">IF(AJ5&gt;0,IF((AJ$12-AJ17-AJ18)&gt;AJ5,AJ5,(AJ$12-AJ17-AJ18)),0)</f>
        <v>0</v>
      </c>
      <c r="AK16" s="8">
        <f t="shared" ref="AK16" ca="1" si="135">IF(AK5&gt;0,IF((AK$12-AK17-AK18)&gt;AK5,AK5,(AK$12-AK17-AK18)),0)</f>
        <v>0</v>
      </c>
      <c r="AL16" s="8">
        <f t="shared" ref="AL16" ca="1" si="136">IF(AL5&gt;0,IF((AL$12-AL17-AL18)&gt;AL5,AL5,(AL$12-AL17-AL18)),0)</f>
        <v>0</v>
      </c>
      <c r="AM16" s="8">
        <f t="shared" ref="AM16" ca="1" si="137">IF(AM5&gt;0,IF((AM$12-AM17-AM18)&gt;AM5,AM5,(AM$12-AM17-AM18)),0)</f>
        <v>0</v>
      </c>
      <c r="AN16" s="8">
        <f t="shared" ref="AN16" ca="1" si="138">IF(AN5&gt;0,IF((AN$12-AN17-AN18)&gt;AN5,AN5,(AN$12-AN17-AN18)),0)</f>
        <v>17</v>
      </c>
      <c r="AO16" s="8">
        <f t="shared" ref="AO16" ca="1" si="139">IF(AO5&gt;0,IF((AO$12-AO17-AO18)&gt;AO5,AO5,(AO$12-AO17-AO18)),0)</f>
        <v>0</v>
      </c>
      <c r="AP16" s="9">
        <f t="shared" ref="AP16" ca="1" si="140">IF(AP5&gt;0,IF((AP$12-AP17-AP18)&gt;AP5,AP5,(AP$12-AP17-AP18)),0)</f>
        <v>0</v>
      </c>
    </row>
    <row r="17" spans="4:42" x14ac:dyDescent="0.3">
      <c r="D17" s="47"/>
      <c r="E17" s="9" t="s">
        <v>133</v>
      </c>
      <c r="F17" s="8">
        <f t="shared" ca="1" si="65"/>
        <v>0</v>
      </c>
      <c r="G17" s="8">
        <f ca="1">IF(G6&gt;0,IF((G$12-G18)&gt;G6,G6,(G$12-G18)),0)</f>
        <v>0</v>
      </c>
      <c r="H17" s="8">
        <f t="shared" ref="H17:R17" ca="1" si="141">IF(H6&gt;0,IF((H$12-H18)&gt;H6,H6,(H$12-H18)),0)</f>
        <v>0</v>
      </c>
      <c r="I17" s="8">
        <f t="shared" ca="1" si="141"/>
        <v>0</v>
      </c>
      <c r="J17" s="8">
        <f t="shared" ca="1" si="141"/>
        <v>0</v>
      </c>
      <c r="K17" s="8">
        <f t="shared" ca="1" si="141"/>
        <v>0</v>
      </c>
      <c r="L17" s="8">
        <f t="shared" ca="1" si="141"/>
        <v>0</v>
      </c>
      <c r="M17" s="8">
        <f t="shared" ca="1" si="141"/>
        <v>0</v>
      </c>
      <c r="N17" s="8">
        <f t="shared" ca="1" si="141"/>
        <v>8</v>
      </c>
      <c r="O17" s="8">
        <f t="shared" ca="1" si="141"/>
        <v>0</v>
      </c>
      <c r="P17" s="8">
        <f t="shared" ca="1" si="141"/>
        <v>0</v>
      </c>
      <c r="Q17" s="8">
        <f t="shared" ca="1" si="141"/>
        <v>0</v>
      </c>
      <c r="R17" s="8">
        <f t="shared" ca="1" si="141"/>
        <v>15</v>
      </c>
      <c r="S17" s="8">
        <f t="shared" ref="S17" ca="1" si="142">IF(S6&gt;0,IF((S$12-S18)&gt;S6,S6,(S$12-S18)),0)</f>
        <v>0</v>
      </c>
      <c r="T17" s="8">
        <f t="shared" ref="T17" ca="1" si="143">IF(T6&gt;0,IF((T$12-T18)&gt;T6,T6,(T$12-T18)),0)</f>
        <v>0</v>
      </c>
      <c r="U17" s="8">
        <f t="shared" ref="U17" ca="1" si="144">IF(U6&gt;0,IF((U$12-U18)&gt;U6,U6,(U$12-U18)),0)</f>
        <v>0</v>
      </c>
      <c r="V17" s="8">
        <f t="shared" ref="V17" ca="1" si="145">IF(V6&gt;0,IF((V$12-V18)&gt;V6,V6,(V$12-V18)),0)</f>
        <v>0</v>
      </c>
      <c r="W17" s="8">
        <f t="shared" ref="W17" ca="1" si="146">IF(W6&gt;0,IF((W$12-W18)&gt;W6,W6,(W$12-W18)),0)</f>
        <v>0</v>
      </c>
      <c r="X17" s="8">
        <f t="shared" ref="X17" ca="1" si="147">IF(X6&gt;0,IF((X$12-X18)&gt;X6,X6,(X$12-X18)),0)</f>
        <v>12</v>
      </c>
      <c r="Y17" s="8">
        <f t="shared" ref="Y17" ca="1" si="148">IF(Y6&gt;0,IF((Y$12-Y18)&gt;Y6,Y6,(Y$12-Y18)),0)</f>
        <v>21</v>
      </c>
      <c r="Z17" s="8">
        <f t="shared" ref="Z17" ca="1" si="149">IF(Z6&gt;0,IF((Z$12-Z18)&gt;Z6,Z6,(Z$12-Z18)),0)</f>
        <v>0</v>
      </c>
      <c r="AA17" s="8">
        <f t="shared" ref="AA17" ca="1" si="150">IF(AA6&gt;0,IF((AA$12-AA18)&gt;AA6,AA6,(AA$12-AA18)),0)</f>
        <v>0</v>
      </c>
      <c r="AB17" s="8">
        <f t="shared" ref="AB17" ca="1" si="151">IF(AB6&gt;0,IF((AB$12-AB18)&gt;AB6,AB6,(AB$12-AB18)),0)</f>
        <v>0</v>
      </c>
      <c r="AC17" s="8">
        <f t="shared" ref="AC17" ca="1" si="152">IF(AC6&gt;0,IF((AC$12-AC18)&gt;AC6,AC6,(AC$12-AC18)),0)</f>
        <v>23</v>
      </c>
      <c r="AD17" s="8">
        <f t="shared" ref="AD17" ca="1" si="153">IF(AD6&gt;0,IF((AD$12-AD18)&gt;AD6,AD6,(AD$12-AD18)),0)</f>
        <v>0</v>
      </c>
      <c r="AE17" s="8">
        <f t="shared" ref="AE17" ca="1" si="154">IF(AE6&gt;0,IF((AE$12-AE18)&gt;AE6,AE6,(AE$12-AE18)),0)</f>
        <v>0</v>
      </c>
      <c r="AF17" s="8">
        <f t="shared" ref="AF17" ca="1" si="155">IF(AF6&gt;0,IF((AF$12-AF18)&gt;AF6,AF6,(AF$12-AF18)),0)</f>
        <v>0</v>
      </c>
      <c r="AG17" s="8">
        <f t="shared" ref="AG17" ca="1" si="156">IF(AG6&gt;0,IF((AG$12-AG18)&gt;AG6,AG6,(AG$12-AG18)),0)</f>
        <v>0</v>
      </c>
      <c r="AH17" s="8">
        <f t="shared" ref="AH17" ca="1" si="157">IF(AH6&gt;0,IF((AH$12-AH18)&gt;AH6,AH6,(AH$12-AH18)),0)</f>
        <v>0</v>
      </c>
      <c r="AI17" s="8">
        <f t="shared" ref="AI17" ca="1" si="158">IF(AI6&gt;0,IF((AI$12-AI18)&gt;AI6,AI6,(AI$12-AI18)),0)</f>
        <v>17</v>
      </c>
      <c r="AJ17" s="8">
        <f t="shared" ref="AJ17" ca="1" si="159">IF(AJ6&gt;0,IF((AJ$12-AJ18)&gt;AJ6,AJ6,(AJ$12-AJ18)),0)</f>
        <v>0</v>
      </c>
      <c r="AK17" s="8">
        <f t="shared" ref="AK17" ca="1" si="160">IF(AK6&gt;0,IF((AK$12-AK18)&gt;AK6,AK6,(AK$12-AK18)),0)</f>
        <v>0</v>
      </c>
      <c r="AL17" s="8">
        <f t="shared" ref="AL17" ca="1" si="161">IF(AL6&gt;0,IF((AL$12-AL18)&gt;AL6,AL6,(AL$12-AL18)),0)</f>
        <v>0</v>
      </c>
      <c r="AM17" s="8">
        <f t="shared" ref="AM17" ca="1" si="162">IF(AM6&gt;0,IF((AM$12-AM18)&gt;AM6,AM6,(AM$12-AM18)),0)</f>
        <v>0</v>
      </c>
      <c r="AN17" s="8">
        <f t="shared" ref="AN17" ca="1" si="163">IF(AN6&gt;0,IF((AN$12-AN18)&gt;AN6,AN6,(AN$12-AN18)),0)</f>
        <v>0</v>
      </c>
      <c r="AO17" s="8">
        <f t="shared" ref="AO17" ca="1" si="164">IF(AO6&gt;0,IF((AO$12-AO18)&gt;AO6,AO6,(AO$12-AO18)),0)</f>
        <v>1</v>
      </c>
      <c r="AP17" s="9">
        <f t="shared" ref="AP17" ca="1" si="165">IF(AP6&gt;0,IF((AP$12-AP18)&gt;AP6,AP6,(AP$12-AP18)),0)</f>
        <v>0</v>
      </c>
    </row>
    <row r="18" spans="4:42" x14ac:dyDescent="0.3">
      <c r="D18" s="47"/>
      <c r="E18" s="9" t="s">
        <v>134</v>
      </c>
      <c r="F18" s="8">
        <f t="shared" ca="1" si="65"/>
        <v>0</v>
      </c>
      <c r="G18" s="8">
        <f ca="1">IF(G7&gt;0,IF(G$12&gt;G7,G7,G$12),0)</f>
        <v>0</v>
      </c>
      <c r="H18" s="8">
        <f t="shared" ref="H18:R18" ca="1" si="166">IF(H7&gt;0,IF(H$12&gt;H7,H7,H$12),0)</f>
        <v>0</v>
      </c>
      <c r="I18" s="8">
        <f t="shared" ca="1" si="166"/>
        <v>0</v>
      </c>
      <c r="J18" s="8">
        <f t="shared" ca="1" si="166"/>
        <v>0</v>
      </c>
      <c r="K18" s="8">
        <f t="shared" ca="1" si="166"/>
        <v>0</v>
      </c>
      <c r="L18" s="8">
        <f t="shared" ca="1" si="166"/>
        <v>0</v>
      </c>
      <c r="M18" s="8">
        <f t="shared" ca="1" si="166"/>
        <v>0</v>
      </c>
      <c r="N18" s="8">
        <f t="shared" ca="1" si="166"/>
        <v>0</v>
      </c>
      <c r="O18" s="8">
        <f t="shared" ca="1" si="166"/>
        <v>0</v>
      </c>
      <c r="P18" s="8">
        <f t="shared" ca="1" si="166"/>
        <v>0</v>
      </c>
      <c r="Q18" s="8">
        <f t="shared" ca="1" si="166"/>
        <v>0</v>
      </c>
      <c r="R18" s="8">
        <f t="shared" ca="1" si="166"/>
        <v>0</v>
      </c>
      <c r="S18" s="8">
        <f t="shared" ref="S18:AP18" ca="1" si="167">IF(S7&gt;0,IF(S$12&gt;S7,S7,S$12),0)</f>
        <v>25</v>
      </c>
      <c r="T18" s="8">
        <f t="shared" ca="1" si="167"/>
        <v>0</v>
      </c>
      <c r="U18" s="8">
        <f t="shared" ca="1" si="167"/>
        <v>0</v>
      </c>
      <c r="V18" s="8">
        <f t="shared" ca="1" si="167"/>
        <v>0</v>
      </c>
      <c r="W18" s="8">
        <f t="shared" ca="1" si="167"/>
        <v>0</v>
      </c>
      <c r="X18" s="8">
        <f t="shared" ca="1" si="167"/>
        <v>0</v>
      </c>
      <c r="Y18" s="8">
        <f t="shared" ca="1" si="167"/>
        <v>0</v>
      </c>
      <c r="Z18" s="8">
        <f t="shared" ca="1" si="167"/>
        <v>27</v>
      </c>
      <c r="AA18" s="8">
        <f t="shared" ca="1" si="167"/>
        <v>0</v>
      </c>
      <c r="AB18" s="8">
        <f t="shared" ca="1" si="167"/>
        <v>0</v>
      </c>
      <c r="AC18" s="8">
        <f t="shared" ca="1" si="167"/>
        <v>0</v>
      </c>
      <c r="AD18" s="8">
        <f t="shared" ca="1" si="167"/>
        <v>18</v>
      </c>
      <c r="AE18" s="8">
        <f t="shared" ca="1" si="167"/>
        <v>0</v>
      </c>
      <c r="AF18" s="8">
        <f t="shared" ca="1" si="167"/>
        <v>0</v>
      </c>
      <c r="AG18" s="8">
        <f t="shared" ca="1" si="167"/>
        <v>0</v>
      </c>
      <c r="AH18" s="8">
        <f t="shared" ca="1" si="167"/>
        <v>0</v>
      </c>
      <c r="AI18" s="8">
        <f t="shared" ca="1" si="167"/>
        <v>0</v>
      </c>
      <c r="AJ18" s="8">
        <f t="shared" ca="1" si="167"/>
        <v>5</v>
      </c>
      <c r="AK18" s="8">
        <f t="shared" ca="1" si="167"/>
        <v>0</v>
      </c>
      <c r="AL18" s="8">
        <f t="shared" ca="1" si="167"/>
        <v>0</v>
      </c>
      <c r="AM18" s="8">
        <f t="shared" ca="1" si="167"/>
        <v>0</v>
      </c>
      <c r="AN18" s="8">
        <f t="shared" ca="1" si="167"/>
        <v>0</v>
      </c>
      <c r="AO18" s="8">
        <f t="shared" ca="1" si="167"/>
        <v>0</v>
      </c>
      <c r="AP18" s="9">
        <f t="shared" ca="1" si="167"/>
        <v>0</v>
      </c>
    </row>
    <row r="19" spans="4:42" s="1" customFormat="1" x14ac:dyDescent="0.3">
      <c r="D19" s="48"/>
      <c r="E19" s="35" t="s">
        <v>139</v>
      </c>
      <c r="F19" s="36">
        <f ca="1">SUM(F13:F18)</f>
        <v>0</v>
      </c>
      <c r="G19" s="36">
        <f ca="1">SUM(G13:G18)</f>
        <v>14</v>
      </c>
      <c r="H19" s="36">
        <f t="shared" ref="H19:R19" ca="1" si="168">SUM(H13:H18)</f>
        <v>18</v>
      </c>
      <c r="I19" s="36">
        <f t="shared" ca="1" si="168"/>
        <v>34</v>
      </c>
      <c r="J19" s="36">
        <f t="shared" ca="1" si="168"/>
        <v>24</v>
      </c>
      <c r="K19" s="36">
        <f t="shared" ca="1" si="168"/>
        <v>23</v>
      </c>
      <c r="L19" s="36">
        <f t="shared" ca="1" si="168"/>
        <v>16</v>
      </c>
      <c r="M19" s="36">
        <f t="shared" ca="1" si="168"/>
        <v>23</v>
      </c>
      <c r="N19" s="36">
        <f t="shared" ca="1" si="168"/>
        <v>8</v>
      </c>
      <c r="O19" s="36">
        <f t="shared" ca="1" si="168"/>
        <v>14</v>
      </c>
      <c r="P19" s="36">
        <f t="shared" ca="1" si="168"/>
        <v>16</v>
      </c>
      <c r="Q19" s="36">
        <f t="shared" ca="1" si="168"/>
        <v>17</v>
      </c>
      <c r="R19" s="36">
        <f t="shared" ca="1" si="168"/>
        <v>15</v>
      </c>
      <c r="S19" s="36">
        <f t="shared" ref="S19" ca="1" si="169">SUM(S13:S18)</f>
        <v>25</v>
      </c>
      <c r="T19" s="36">
        <f t="shared" ref="T19" ca="1" si="170">SUM(T13:T18)</f>
        <v>9</v>
      </c>
      <c r="U19" s="36">
        <f t="shared" ref="U19" ca="1" si="171">SUM(U13:U18)</f>
        <v>20</v>
      </c>
      <c r="V19" s="36">
        <f t="shared" ref="V19" ca="1" si="172">SUM(V13:V18)</f>
        <v>26</v>
      </c>
      <c r="W19" s="36">
        <f t="shared" ref="W19" ca="1" si="173">SUM(W13:W18)</f>
        <v>23</v>
      </c>
      <c r="X19" s="36">
        <f t="shared" ref="X19" ca="1" si="174">SUM(X13:X18)</f>
        <v>12</v>
      </c>
      <c r="Y19" s="36">
        <f t="shared" ref="Y19" ca="1" si="175">SUM(Y13:Y18)</f>
        <v>21</v>
      </c>
      <c r="Z19" s="36">
        <f t="shared" ref="Z19" ca="1" si="176">SUM(Z13:Z18)</f>
        <v>27</v>
      </c>
      <c r="AA19" s="36">
        <f t="shared" ref="AA19" ca="1" si="177">SUM(AA13:AA18)</f>
        <v>15</v>
      </c>
      <c r="AB19" s="36">
        <f t="shared" ref="AB19" ca="1" si="178">SUM(AB13:AB18)</f>
        <v>16</v>
      </c>
      <c r="AC19" s="36">
        <f t="shared" ref="AC19" ca="1" si="179">SUM(AC13:AC18)</f>
        <v>23</v>
      </c>
      <c r="AD19" s="36">
        <f t="shared" ref="AD19" ca="1" si="180">SUM(AD13:AD18)</f>
        <v>18</v>
      </c>
      <c r="AE19" s="36">
        <f t="shared" ref="AE19" ca="1" si="181">SUM(AE13:AE18)</f>
        <v>2</v>
      </c>
      <c r="AF19" s="36">
        <f t="shared" ref="AF19" ca="1" si="182">SUM(AF13:AF18)</f>
        <v>14</v>
      </c>
      <c r="AG19" s="36">
        <f t="shared" ref="AG19" ca="1" si="183">SUM(AG13:AG18)</f>
        <v>7</v>
      </c>
      <c r="AH19" s="36">
        <f t="shared" ref="AH19" ca="1" si="184">SUM(AH13:AH18)</f>
        <v>9</v>
      </c>
      <c r="AI19" s="36">
        <f t="shared" ref="AI19" ca="1" si="185">SUM(AI13:AI18)</f>
        <v>17</v>
      </c>
      <c r="AJ19" s="36">
        <f t="shared" ref="AJ19" ca="1" si="186">SUM(AJ13:AJ18)</f>
        <v>5</v>
      </c>
      <c r="AK19" s="36">
        <f t="shared" ref="AK19" ca="1" si="187">SUM(AK13:AK18)</f>
        <v>22</v>
      </c>
      <c r="AL19" s="36">
        <f t="shared" ref="AL19" ca="1" si="188">SUM(AL13:AL18)</f>
        <v>28</v>
      </c>
      <c r="AM19" s="36">
        <f t="shared" ref="AM19" ca="1" si="189">SUM(AM13:AM18)</f>
        <v>22</v>
      </c>
      <c r="AN19" s="36">
        <f t="shared" ref="AN19" ca="1" si="190">SUM(AN13:AN18)</f>
        <v>17</v>
      </c>
      <c r="AO19" s="36">
        <f t="shared" ref="AO19" ca="1" si="191">SUM(AO13:AO18)</f>
        <v>12</v>
      </c>
      <c r="AP19" s="35">
        <f t="shared" ref="AP19" ca="1" si="192">SUM(AP13:AP18)</f>
        <v>25</v>
      </c>
    </row>
    <row r="20" spans="4:42" x14ac:dyDescent="0.3">
      <c r="D20" s="49" t="s">
        <v>145</v>
      </c>
      <c r="E20" s="50"/>
      <c r="F20" s="30">
        <f>$B$9</f>
        <v>10000</v>
      </c>
      <c r="G20" s="30">
        <f t="shared" ref="G20:AP20" si="193">$B$9</f>
        <v>10000</v>
      </c>
      <c r="H20" s="30">
        <f t="shared" si="193"/>
        <v>10000</v>
      </c>
      <c r="I20" s="30">
        <f t="shared" si="193"/>
        <v>10000</v>
      </c>
      <c r="J20" s="30">
        <f t="shared" si="193"/>
        <v>10000</v>
      </c>
      <c r="K20" s="30">
        <f t="shared" si="193"/>
        <v>10000</v>
      </c>
      <c r="L20" s="30">
        <f t="shared" si="193"/>
        <v>10000</v>
      </c>
      <c r="M20" s="30">
        <f t="shared" si="193"/>
        <v>10000</v>
      </c>
      <c r="N20" s="30">
        <f t="shared" si="193"/>
        <v>10000</v>
      </c>
      <c r="O20" s="30">
        <f t="shared" si="193"/>
        <v>10000</v>
      </c>
      <c r="P20" s="30">
        <f t="shared" si="193"/>
        <v>10000</v>
      </c>
      <c r="Q20" s="30">
        <f t="shared" si="193"/>
        <v>10000</v>
      </c>
      <c r="R20" s="30">
        <f t="shared" si="193"/>
        <v>10000</v>
      </c>
      <c r="S20" s="30">
        <f t="shared" si="193"/>
        <v>10000</v>
      </c>
      <c r="T20" s="30">
        <f t="shared" si="193"/>
        <v>10000</v>
      </c>
      <c r="U20" s="30">
        <f t="shared" si="193"/>
        <v>10000</v>
      </c>
      <c r="V20" s="30">
        <f t="shared" si="193"/>
        <v>10000</v>
      </c>
      <c r="W20" s="30">
        <f t="shared" si="193"/>
        <v>10000</v>
      </c>
      <c r="X20" s="30">
        <f t="shared" si="193"/>
        <v>10000</v>
      </c>
      <c r="Y20" s="30">
        <f t="shared" si="193"/>
        <v>10000</v>
      </c>
      <c r="Z20" s="30">
        <f t="shared" si="193"/>
        <v>10000</v>
      </c>
      <c r="AA20" s="30">
        <f t="shared" si="193"/>
        <v>10000</v>
      </c>
      <c r="AB20" s="30">
        <f t="shared" si="193"/>
        <v>10000</v>
      </c>
      <c r="AC20" s="30">
        <f t="shared" si="193"/>
        <v>10000</v>
      </c>
      <c r="AD20" s="30">
        <f t="shared" si="193"/>
        <v>10000</v>
      </c>
      <c r="AE20" s="30">
        <f t="shared" si="193"/>
        <v>10000</v>
      </c>
      <c r="AF20" s="30">
        <f t="shared" si="193"/>
        <v>10000</v>
      </c>
      <c r="AG20" s="30">
        <f t="shared" si="193"/>
        <v>10000</v>
      </c>
      <c r="AH20" s="30">
        <f t="shared" si="193"/>
        <v>10000</v>
      </c>
      <c r="AI20" s="30">
        <f t="shared" si="193"/>
        <v>10000</v>
      </c>
      <c r="AJ20" s="30">
        <f t="shared" si="193"/>
        <v>10000</v>
      </c>
      <c r="AK20" s="30">
        <f t="shared" si="193"/>
        <v>10000</v>
      </c>
      <c r="AL20" s="30">
        <f t="shared" si="193"/>
        <v>10000</v>
      </c>
      <c r="AM20" s="30">
        <f t="shared" si="193"/>
        <v>10000</v>
      </c>
      <c r="AN20" s="30">
        <f t="shared" si="193"/>
        <v>10000</v>
      </c>
      <c r="AO20" s="30">
        <f t="shared" si="193"/>
        <v>10000</v>
      </c>
      <c r="AP20" s="31">
        <f t="shared" si="193"/>
        <v>10000</v>
      </c>
    </row>
    <row r="21" spans="4:42" x14ac:dyDescent="0.3">
      <c r="D21" s="49" t="s">
        <v>144</v>
      </c>
      <c r="E21" s="50"/>
      <c r="F21" s="30">
        <f>F9*$B$6</f>
        <v>0</v>
      </c>
      <c r="G21" s="30">
        <f ca="1">G9*$B$6</f>
        <v>0</v>
      </c>
      <c r="H21" s="30">
        <f t="shared" ref="H21:R21" ca="1" si="194">H9*$B$6</f>
        <v>0</v>
      </c>
      <c r="I21" s="30">
        <f t="shared" ca="1" si="194"/>
        <v>0</v>
      </c>
      <c r="J21" s="30">
        <f t="shared" ca="1" si="194"/>
        <v>0</v>
      </c>
      <c r="K21" s="30">
        <f t="shared" ca="1" si="194"/>
        <v>0</v>
      </c>
      <c r="L21" s="30">
        <f t="shared" ca="1" si="194"/>
        <v>0</v>
      </c>
      <c r="M21" s="30">
        <f t="shared" ca="1" si="194"/>
        <v>0</v>
      </c>
      <c r="N21" s="30">
        <f t="shared" ca="1" si="194"/>
        <v>0</v>
      </c>
      <c r="O21" s="30">
        <f t="shared" ca="1" si="194"/>
        <v>0</v>
      </c>
      <c r="P21" s="30">
        <f t="shared" ca="1" si="194"/>
        <v>0</v>
      </c>
      <c r="Q21" s="30">
        <f t="shared" ca="1" si="194"/>
        <v>0</v>
      </c>
      <c r="R21" s="30">
        <f t="shared" ca="1" si="194"/>
        <v>0</v>
      </c>
      <c r="S21" s="30">
        <f t="shared" ref="S21:AP21" ca="1" si="195">S9*$B$6</f>
        <v>0</v>
      </c>
      <c r="T21" s="30">
        <f t="shared" ca="1" si="195"/>
        <v>27.599999999999998</v>
      </c>
      <c r="U21" s="30">
        <f t="shared" ca="1" si="195"/>
        <v>0</v>
      </c>
      <c r="V21" s="30">
        <f t="shared" ca="1" si="195"/>
        <v>0</v>
      </c>
      <c r="W21" s="30">
        <f t="shared" ca="1" si="195"/>
        <v>0</v>
      </c>
      <c r="X21" s="30">
        <f t="shared" ca="1" si="195"/>
        <v>0</v>
      </c>
      <c r="Y21" s="30">
        <f t="shared" ca="1" si="195"/>
        <v>0</v>
      </c>
      <c r="Z21" s="30">
        <f t="shared" ca="1" si="195"/>
        <v>0</v>
      </c>
      <c r="AA21" s="30">
        <f t="shared" ca="1" si="195"/>
        <v>294.39999999999998</v>
      </c>
      <c r="AB21" s="30">
        <f t="shared" ca="1" si="195"/>
        <v>0</v>
      </c>
      <c r="AC21" s="30">
        <f t="shared" ca="1" si="195"/>
        <v>0</v>
      </c>
      <c r="AD21" s="30">
        <f t="shared" ca="1" si="195"/>
        <v>0</v>
      </c>
      <c r="AE21" s="30">
        <f t="shared" ca="1" si="195"/>
        <v>165.6</v>
      </c>
      <c r="AF21" s="30">
        <f t="shared" ca="1" si="195"/>
        <v>0</v>
      </c>
      <c r="AG21" s="30">
        <f t="shared" ca="1" si="195"/>
        <v>0</v>
      </c>
      <c r="AH21" s="30">
        <f t="shared" ca="1" si="195"/>
        <v>0</v>
      </c>
      <c r="AI21" s="30">
        <f t="shared" ca="1" si="195"/>
        <v>0</v>
      </c>
      <c r="AJ21" s="30">
        <f t="shared" ca="1" si="195"/>
        <v>0</v>
      </c>
      <c r="AK21" s="30">
        <f t="shared" ca="1" si="195"/>
        <v>331.2</v>
      </c>
      <c r="AL21" s="30">
        <f t="shared" ca="1" si="195"/>
        <v>0</v>
      </c>
      <c r="AM21" s="30">
        <f t="shared" ca="1" si="195"/>
        <v>0</v>
      </c>
      <c r="AN21" s="30">
        <f t="shared" ca="1" si="195"/>
        <v>0</v>
      </c>
      <c r="AO21" s="30">
        <f t="shared" ca="1" si="195"/>
        <v>0</v>
      </c>
      <c r="AP21" s="31">
        <f t="shared" ca="1" si="195"/>
        <v>0</v>
      </c>
    </row>
    <row r="22" spans="4:42" x14ac:dyDescent="0.3">
      <c r="D22" s="49" t="s">
        <v>143</v>
      </c>
      <c r="E22" s="50"/>
      <c r="F22" s="30">
        <f>F10*$B$4+IF(F10&gt;0,$B$10,0)</f>
        <v>69405</v>
      </c>
      <c r="G22" s="30">
        <f t="shared" ref="G22:AP22" ca="1" si="196">G10*$B$4+IF(G10&gt;0,$B$10,0)</f>
        <v>0</v>
      </c>
      <c r="H22" s="30">
        <f t="shared" ca="1" si="196"/>
        <v>0</v>
      </c>
      <c r="I22" s="30">
        <f t="shared" ca="1" si="196"/>
        <v>0</v>
      </c>
      <c r="J22" s="30">
        <f t="shared" ca="1" si="196"/>
        <v>54315</v>
      </c>
      <c r="K22" s="30">
        <f t="shared" ca="1" si="196"/>
        <v>0</v>
      </c>
      <c r="L22" s="30">
        <f t="shared" ca="1" si="196"/>
        <v>0</v>
      </c>
      <c r="M22" s="30">
        <f t="shared" ca="1" si="196"/>
        <v>0</v>
      </c>
      <c r="N22" s="30">
        <f t="shared" ca="1" si="196"/>
        <v>69405</v>
      </c>
      <c r="O22" s="30">
        <f t="shared" ca="1" si="196"/>
        <v>0</v>
      </c>
      <c r="P22" s="30">
        <f t="shared" ca="1" si="196"/>
        <v>0</v>
      </c>
      <c r="Q22" s="30">
        <f t="shared" ca="1" si="196"/>
        <v>0</v>
      </c>
      <c r="R22" s="30">
        <f t="shared" ca="1" si="196"/>
        <v>0</v>
      </c>
      <c r="S22" s="30">
        <f t="shared" ca="1" si="196"/>
        <v>69405</v>
      </c>
      <c r="T22" s="30">
        <f t="shared" ca="1" si="196"/>
        <v>0</v>
      </c>
      <c r="U22" s="30">
        <f t="shared" ca="1" si="196"/>
        <v>0</v>
      </c>
      <c r="V22" s="30">
        <f t="shared" ca="1" si="196"/>
        <v>0</v>
      </c>
      <c r="W22" s="30">
        <f t="shared" ca="1" si="196"/>
        <v>0</v>
      </c>
      <c r="X22" s="30">
        <f t="shared" ca="1" si="196"/>
        <v>61860</v>
      </c>
      <c r="Y22" s="30">
        <f t="shared" ca="1" si="196"/>
        <v>0</v>
      </c>
      <c r="Z22" s="30">
        <f t="shared" ca="1" si="196"/>
        <v>69405</v>
      </c>
      <c r="AA22" s="30">
        <f t="shared" ca="1" si="196"/>
        <v>0</v>
      </c>
      <c r="AB22" s="30">
        <f t="shared" ca="1" si="196"/>
        <v>0</v>
      </c>
      <c r="AC22" s="30">
        <f t="shared" ca="1" si="196"/>
        <v>0</v>
      </c>
      <c r="AD22" s="30">
        <f t="shared" ca="1" si="196"/>
        <v>69405</v>
      </c>
      <c r="AE22" s="30">
        <f t="shared" ca="1" si="196"/>
        <v>0</v>
      </c>
      <c r="AF22" s="30">
        <f t="shared" ca="1" si="196"/>
        <v>0</v>
      </c>
      <c r="AG22" s="30">
        <f t="shared" ca="1" si="196"/>
        <v>0</v>
      </c>
      <c r="AH22" s="30">
        <f t="shared" ca="1" si="196"/>
        <v>0</v>
      </c>
      <c r="AI22" s="30">
        <f t="shared" ca="1" si="196"/>
        <v>0</v>
      </c>
      <c r="AJ22" s="30">
        <f t="shared" ca="1" si="196"/>
        <v>69405</v>
      </c>
      <c r="AK22" s="30">
        <f t="shared" ca="1" si="196"/>
        <v>0</v>
      </c>
      <c r="AL22" s="30">
        <f t="shared" ca="1" si="196"/>
        <v>0</v>
      </c>
      <c r="AM22" s="30">
        <f t="shared" ca="1" si="196"/>
        <v>0</v>
      </c>
      <c r="AN22" s="30">
        <f t="shared" ca="1" si="196"/>
        <v>61860</v>
      </c>
      <c r="AO22" s="30">
        <f t="shared" ca="1" si="196"/>
        <v>0</v>
      </c>
      <c r="AP22" s="30">
        <f t="shared" ca="1" si="196"/>
        <v>0</v>
      </c>
    </row>
    <row r="23" spans="4:42" x14ac:dyDescent="0.3">
      <c r="D23" s="44" t="s">
        <v>140</v>
      </c>
      <c r="E23" s="45"/>
      <c r="F23" s="30">
        <f>SUM(F20:F22)</f>
        <v>79405</v>
      </c>
      <c r="G23" s="30">
        <f ca="1">SUM(G20:G22)</f>
        <v>10000</v>
      </c>
      <c r="H23" s="30">
        <f t="shared" ref="H23:R23" ca="1" si="197">SUM(H20:H22)</f>
        <v>10000</v>
      </c>
      <c r="I23" s="30">
        <f t="shared" ca="1" si="197"/>
        <v>10000</v>
      </c>
      <c r="J23" s="30">
        <f t="shared" ca="1" si="197"/>
        <v>64315</v>
      </c>
      <c r="K23" s="30">
        <f t="shared" ca="1" si="197"/>
        <v>10000</v>
      </c>
      <c r="L23" s="30">
        <f t="shared" ca="1" si="197"/>
        <v>10000</v>
      </c>
      <c r="M23" s="30">
        <f t="shared" ca="1" si="197"/>
        <v>10000</v>
      </c>
      <c r="N23" s="30">
        <f t="shared" ca="1" si="197"/>
        <v>79405</v>
      </c>
      <c r="O23" s="30">
        <f t="shared" ca="1" si="197"/>
        <v>10000</v>
      </c>
      <c r="P23" s="30">
        <f t="shared" ca="1" si="197"/>
        <v>10000</v>
      </c>
      <c r="Q23" s="30">
        <f t="shared" ca="1" si="197"/>
        <v>10000</v>
      </c>
      <c r="R23" s="30">
        <f t="shared" ca="1" si="197"/>
        <v>10000</v>
      </c>
      <c r="S23" s="30">
        <f t="shared" ref="S23" ca="1" si="198">SUM(S20:S22)</f>
        <v>79405</v>
      </c>
      <c r="T23" s="30">
        <f t="shared" ref="T23" ca="1" si="199">SUM(T20:T22)</f>
        <v>10027.6</v>
      </c>
      <c r="U23" s="30">
        <f t="shared" ref="U23" ca="1" si="200">SUM(U20:U22)</f>
        <v>10000</v>
      </c>
      <c r="V23" s="30">
        <f t="shared" ref="V23" ca="1" si="201">SUM(V20:V22)</f>
        <v>10000</v>
      </c>
      <c r="W23" s="30">
        <f t="shared" ref="W23" ca="1" si="202">SUM(W20:W22)</f>
        <v>10000</v>
      </c>
      <c r="X23" s="30">
        <f t="shared" ref="X23" ca="1" si="203">SUM(X20:X22)</f>
        <v>71860</v>
      </c>
      <c r="Y23" s="30">
        <f t="shared" ref="Y23" ca="1" si="204">SUM(Y20:Y22)</f>
        <v>10000</v>
      </c>
      <c r="Z23" s="30">
        <f t="shared" ref="Z23" ca="1" si="205">SUM(Z20:Z22)</f>
        <v>79405</v>
      </c>
      <c r="AA23" s="30">
        <f t="shared" ref="AA23" ca="1" si="206">SUM(AA20:AA22)</f>
        <v>10294.4</v>
      </c>
      <c r="AB23" s="30">
        <f t="shared" ref="AB23" ca="1" si="207">SUM(AB20:AB22)</f>
        <v>10000</v>
      </c>
      <c r="AC23" s="30">
        <f t="shared" ref="AC23" ca="1" si="208">SUM(AC20:AC22)</f>
        <v>10000</v>
      </c>
      <c r="AD23" s="30">
        <f t="shared" ref="AD23" ca="1" si="209">SUM(AD20:AD22)</f>
        <v>79405</v>
      </c>
      <c r="AE23" s="30">
        <f t="shared" ref="AE23" ca="1" si="210">SUM(AE20:AE22)</f>
        <v>10165.6</v>
      </c>
      <c r="AF23" s="30">
        <f t="shared" ref="AF23" ca="1" si="211">SUM(AF20:AF22)</f>
        <v>10000</v>
      </c>
      <c r="AG23" s="30">
        <f t="shared" ref="AG23" ca="1" si="212">SUM(AG20:AG22)</f>
        <v>10000</v>
      </c>
      <c r="AH23" s="30">
        <f t="shared" ref="AH23" ca="1" si="213">SUM(AH20:AH22)</f>
        <v>10000</v>
      </c>
      <c r="AI23" s="30">
        <f t="shared" ref="AI23" ca="1" si="214">SUM(AI20:AI22)</f>
        <v>10000</v>
      </c>
      <c r="AJ23" s="30">
        <f t="shared" ref="AJ23" ca="1" si="215">SUM(AJ20:AJ22)</f>
        <v>79405</v>
      </c>
      <c r="AK23" s="30">
        <f t="shared" ref="AK23" ca="1" si="216">SUM(AK20:AK22)</f>
        <v>10331.200000000001</v>
      </c>
      <c r="AL23" s="30">
        <f t="shared" ref="AL23" ca="1" si="217">SUM(AL20:AL22)</f>
        <v>10000</v>
      </c>
      <c r="AM23" s="30">
        <f t="shared" ref="AM23" ca="1" si="218">SUM(AM20:AM22)</f>
        <v>10000</v>
      </c>
      <c r="AN23" s="30">
        <f t="shared" ref="AN23" ca="1" si="219">SUM(AN20:AN22)</f>
        <v>71860</v>
      </c>
      <c r="AO23" s="30">
        <f t="shared" ref="AO23" ca="1" si="220">SUM(AO20:AO22)</f>
        <v>10000</v>
      </c>
      <c r="AP23" s="31">
        <f t="shared" ref="AP23" ca="1" si="221">SUM(AP20:AP22)</f>
        <v>10000</v>
      </c>
    </row>
    <row r="24" spans="4:42" x14ac:dyDescent="0.3">
      <c r="D24" s="44" t="s">
        <v>141</v>
      </c>
      <c r="E24" s="45"/>
      <c r="F24" s="30">
        <f>F13*$B$5</f>
        <v>0</v>
      </c>
      <c r="G24" s="30">
        <f ca="1">G18*$B$5*(1-$B$8)+SUM(G13:G17)*$B$5</f>
        <v>23226</v>
      </c>
      <c r="H24" s="30">
        <f t="shared" ref="H24:AP24" ca="1" si="222">H18*$B$5*(1-$B$8)+SUM(H13:H17)*$B$5</f>
        <v>29862</v>
      </c>
      <c r="I24" s="30">
        <f t="shared" ca="1" si="222"/>
        <v>56406</v>
      </c>
      <c r="J24" s="30">
        <f t="shared" ca="1" si="222"/>
        <v>39816</v>
      </c>
      <c r="K24" s="30">
        <f t="shared" ca="1" si="222"/>
        <v>38157</v>
      </c>
      <c r="L24" s="30">
        <f t="shared" ca="1" si="222"/>
        <v>26544</v>
      </c>
      <c r="M24" s="30">
        <f t="shared" ca="1" si="222"/>
        <v>38157</v>
      </c>
      <c r="N24" s="30">
        <f t="shared" ca="1" si="222"/>
        <v>13272</v>
      </c>
      <c r="O24" s="30">
        <f t="shared" ca="1" si="222"/>
        <v>23226</v>
      </c>
      <c r="P24" s="30">
        <f t="shared" ca="1" si="222"/>
        <v>26544</v>
      </c>
      <c r="Q24" s="30">
        <f t="shared" ca="1" si="222"/>
        <v>28203</v>
      </c>
      <c r="R24" s="30">
        <f t="shared" ca="1" si="222"/>
        <v>24885</v>
      </c>
      <c r="S24" s="30">
        <f t="shared" ca="1" si="222"/>
        <v>35253.75</v>
      </c>
      <c r="T24" s="30">
        <f t="shared" ca="1" si="222"/>
        <v>14931</v>
      </c>
      <c r="U24" s="30">
        <f t="shared" ca="1" si="222"/>
        <v>33180</v>
      </c>
      <c r="V24" s="30">
        <f t="shared" ca="1" si="222"/>
        <v>43134</v>
      </c>
      <c r="W24" s="30">
        <f t="shared" ca="1" si="222"/>
        <v>38157</v>
      </c>
      <c r="X24" s="30">
        <f t="shared" ca="1" si="222"/>
        <v>19908</v>
      </c>
      <c r="Y24" s="30">
        <f t="shared" ca="1" si="222"/>
        <v>34839</v>
      </c>
      <c r="Z24" s="30">
        <f t="shared" ca="1" si="222"/>
        <v>38074.049999999996</v>
      </c>
      <c r="AA24" s="30">
        <f t="shared" ca="1" si="222"/>
        <v>24885</v>
      </c>
      <c r="AB24" s="30">
        <f t="shared" ca="1" si="222"/>
        <v>26544</v>
      </c>
      <c r="AC24" s="30">
        <f t="shared" ca="1" si="222"/>
        <v>38157</v>
      </c>
      <c r="AD24" s="30">
        <f t="shared" ca="1" si="222"/>
        <v>25382.7</v>
      </c>
      <c r="AE24" s="30">
        <f t="shared" ca="1" si="222"/>
        <v>3318</v>
      </c>
      <c r="AF24" s="30">
        <f t="shared" ca="1" si="222"/>
        <v>23226</v>
      </c>
      <c r="AG24" s="30">
        <f t="shared" ca="1" si="222"/>
        <v>11613</v>
      </c>
      <c r="AH24" s="30">
        <f t="shared" ca="1" si="222"/>
        <v>14931</v>
      </c>
      <c r="AI24" s="30">
        <f t="shared" ca="1" si="222"/>
        <v>28203</v>
      </c>
      <c r="AJ24" s="30">
        <f t="shared" ca="1" si="222"/>
        <v>7050.75</v>
      </c>
      <c r="AK24" s="30">
        <f t="shared" ca="1" si="222"/>
        <v>36498</v>
      </c>
      <c r="AL24" s="30">
        <f t="shared" ca="1" si="222"/>
        <v>46452</v>
      </c>
      <c r="AM24" s="30">
        <f t="shared" ca="1" si="222"/>
        <v>36498</v>
      </c>
      <c r="AN24" s="30">
        <f t="shared" ca="1" si="222"/>
        <v>28203</v>
      </c>
      <c r="AO24" s="30">
        <f t="shared" ca="1" si="222"/>
        <v>19908</v>
      </c>
      <c r="AP24" s="30">
        <f t="shared" ca="1" si="222"/>
        <v>41475</v>
      </c>
    </row>
    <row r="25" spans="4:42" x14ac:dyDescent="0.3">
      <c r="D25" s="44" t="s">
        <v>146</v>
      </c>
      <c r="E25" s="45"/>
      <c r="F25" s="30">
        <f>F24-F23</f>
        <v>-79405</v>
      </c>
      <c r="G25" s="30">
        <f ca="1">G24-G23</f>
        <v>13226</v>
      </c>
      <c r="H25" s="30">
        <f t="shared" ref="H25:R25" ca="1" si="223">H24-H23</f>
        <v>19862</v>
      </c>
      <c r="I25" s="30">
        <f t="shared" ca="1" si="223"/>
        <v>46406</v>
      </c>
      <c r="J25" s="30">
        <f t="shared" ca="1" si="223"/>
        <v>-24499</v>
      </c>
      <c r="K25" s="30">
        <f t="shared" ca="1" si="223"/>
        <v>28157</v>
      </c>
      <c r="L25" s="30">
        <f t="shared" ca="1" si="223"/>
        <v>16544</v>
      </c>
      <c r="M25" s="30">
        <f t="shared" ca="1" si="223"/>
        <v>28157</v>
      </c>
      <c r="N25" s="30">
        <f t="shared" ca="1" si="223"/>
        <v>-66133</v>
      </c>
      <c r="O25" s="30">
        <f t="shared" ca="1" si="223"/>
        <v>13226</v>
      </c>
      <c r="P25" s="30">
        <f t="shared" ca="1" si="223"/>
        <v>16544</v>
      </c>
      <c r="Q25" s="30">
        <f t="shared" ca="1" si="223"/>
        <v>18203</v>
      </c>
      <c r="R25" s="30">
        <f t="shared" ca="1" si="223"/>
        <v>14885</v>
      </c>
      <c r="S25" s="30">
        <f t="shared" ref="S25" ca="1" si="224">S24-S23</f>
        <v>-44151.25</v>
      </c>
      <c r="T25" s="30">
        <f t="shared" ref="T25" ca="1" si="225">T24-T23</f>
        <v>4903.3999999999996</v>
      </c>
      <c r="U25" s="30">
        <f t="shared" ref="U25" ca="1" si="226">U24-U23</f>
        <v>23180</v>
      </c>
      <c r="V25" s="30">
        <f t="shared" ref="V25" ca="1" si="227">V24-V23</f>
        <v>33134</v>
      </c>
      <c r="W25" s="30">
        <f t="shared" ref="W25" ca="1" si="228">W24-W23</f>
        <v>28157</v>
      </c>
      <c r="X25" s="30">
        <f t="shared" ref="X25" ca="1" si="229">X24-X23</f>
        <v>-51952</v>
      </c>
      <c r="Y25" s="30">
        <f t="shared" ref="Y25" ca="1" si="230">Y24-Y23</f>
        <v>24839</v>
      </c>
      <c r="Z25" s="30">
        <f t="shared" ref="Z25" ca="1" si="231">Z24-Z23</f>
        <v>-41330.950000000004</v>
      </c>
      <c r="AA25" s="30">
        <f t="shared" ref="AA25" ca="1" si="232">AA24-AA23</f>
        <v>14590.6</v>
      </c>
      <c r="AB25" s="30">
        <f t="shared" ref="AB25" ca="1" si="233">AB24-AB23</f>
        <v>16544</v>
      </c>
      <c r="AC25" s="30">
        <f t="shared" ref="AC25" ca="1" si="234">AC24-AC23</f>
        <v>28157</v>
      </c>
      <c r="AD25" s="30">
        <f t="shared" ref="AD25" ca="1" si="235">AD24-AD23</f>
        <v>-54022.3</v>
      </c>
      <c r="AE25" s="30">
        <f t="shared" ref="AE25" ca="1" si="236">AE24-AE23</f>
        <v>-6847.6</v>
      </c>
      <c r="AF25" s="30">
        <f t="shared" ref="AF25" ca="1" si="237">AF24-AF23</f>
        <v>13226</v>
      </c>
      <c r="AG25" s="30">
        <f t="shared" ref="AG25" ca="1" si="238">AG24-AG23</f>
        <v>1613</v>
      </c>
      <c r="AH25" s="30">
        <f t="shared" ref="AH25" ca="1" si="239">AH24-AH23</f>
        <v>4931</v>
      </c>
      <c r="AI25" s="30">
        <f t="shared" ref="AI25" ca="1" si="240">AI24-AI23</f>
        <v>18203</v>
      </c>
      <c r="AJ25" s="30">
        <f t="shared" ref="AJ25" ca="1" si="241">AJ24-AJ23</f>
        <v>-72354.25</v>
      </c>
      <c r="AK25" s="30">
        <f t="shared" ref="AK25" ca="1" si="242">AK24-AK23</f>
        <v>26166.799999999999</v>
      </c>
      <c r="AL25" s="30">
        <f t="shared" ref="AL25" ca="1" si="243">AL24-AL23</f>
        <v>36452</v>
      </c>
      <c r="AM25" s="30">
        <f t="shared" ref="AM25" ca="1" si="244">AM24-AM23</f>
        <v>26498</v>
      </c>
      <c r="AN25" s="30">
        <f t="shared" ref="AN25" ca="1" si="245">AN24-AN23</f>
        <v>-43657</v>
      </c>
      <c r="AO25" s="30">
        <f t="shared" ref="AO25" ca="1" si="246">AO24-AO23</f>
        <v>9908</v>
      </c>
      <c r="AP25" s="31">
        <f t="shared" ref="AP25" ca="1" si="247">AP24-AP23</f>
        <v>31475</v>
      </c>
    </row>
    <row r="26" spans="4:42" s="1" customFormat="1" x14ac:dyDescent="0.3">
      <c r="D26" s="42" t="s">
        <v>149</v>
      </c>
      <c r="E26" s="43"/>
      <c r="F26" s="32"/>
      <c r="G26" s="32">
        <f ca="1">F26+G25</f>
        <v>13226</v>
      </c>
      <c r="H26" s="32">
        <f t="shared" ref="H26:R26" ca="1" si="248">G26+H25</f>
        <v>33088</v>
      </c>
      <c r="I26" s="32">
        <f t="shared" ca="1" si="248"/>
        <v>79494</v>
      </c>
      <c r="J26" s="32">
        <f t="shared" ca="1" si="248"/>
        <v>54995</v>
      </c>
      <c r="K26" s="32">
        <f t="shared" ca="1" si="248"/>
        <v>83152</v>
      </c>
      <c r="L26" s="32">
        <f t="shared" ca="1" si="248"/>
        <v>99696</v>
      </c>
      <c r="M26" s="32">
        <f t="shared" ca="1" si="248"/>
        <v>127853</v>
      </c>
      <c r="N26" s="32">
        <f t="shared" ca="1" si="248"/>
        <v>61720</v>
      </c>
      <c r="O26" s="32">
        <f t="shared" ca="1" si="248"/>
        <v>74946</v>
      </c>
      <c r="P26" s="32">
        <f t="shared" ca="1" si="248"/>
        <v>91490</v>
      </c>
      <c r="Q26" s="32">
        <f t="shared" ca="1" si="248"/>
        <v>109693</v>
      </c>
      <c r="R26" s="32">
        <f t="shared" ca="1" si="248"/>
        <v>124578</v>
      </c>
      <c r="S26" s="32">
        <f t="shared" ref="S26" ca="1" si="249">R26+S25</f>
        <v>80426.75</v>
      </c>
      <c r="T26" s="32">
        <f t="shared" ref="T26" ca="1" si="250">S26+T25</f>
        <v>85330.15</v>
      </c>
      <c r="U26" s="32">
        <f t="shared" ref="U26" ca="1" si="251">T26+U25</f>
        <v>108510.15</v>
      </c>
      <c r="V26" s="32">
        <f t="shared" ref="V26" ca="1" si="252">U26+V25</f>
        <v>141644.15</v>
      </c>
      <c r="W26" s="32">
        <f t="shared" ref="W26" ca="1" si="253">V26+W25</f>
        <v>169801.15</v>
      </c>
      <c r="X26" s="32">
        <f t="shared" ref="X26" ca="1" si="254">W26+X25</f>
        <v>117849.15</v>
      </c>
      <c r="Y26" s="32">
        <f t="shared" ref="Y26" ca="1" si="255">X26+Y25</f>
        <v>142688.15</v>
      </c>
      <c r="Z26" s="32">
        <f t="shared" ref="Z26" ca="1" si="256">Y26+Z25</f>
        <v>101357.19999999998</v>
      </c>
      <c r="AA26" s="32">
        <f t="shared" ref="AA26" ca="1" si="257">Z26+AA25</f>
        <v>115947.79999999999</v>
      </c>
      <c r="AB26" s="32">
        <f t="shared" ref="AB26" ca="1" si="258">AA26+AB25</f>
        <v>132491.79999999999</v>
      </c>
      <c r="AC26" s="32">
        <f t="shared" ref="AC26" ca="1" si="259">AB26+AC25</f>
        <v>160648.79999999999</v>
      </c>
      <c r="AD26" s="32">
        <f t="shared" ref="AD26" ca="1" si="260">AC26+AD25</f>
        <v>106626.49999999999</v>
      </c>
      <c r="AE26" s="32">
        <f t="shared" ref="AE26" ca="1" si="261">AD26+AE25</f>
        <v>99778.89999999998</v>
      </c>
      <c r="AF26" s="32">
        <f t="shared" ref="AF26" ca="1" si="262">AE26+AF25</f>
        <v>113004.89999999998</v>
      </c>
      <c r="AG26" s="32">
        <f t="shared" ref="AG26" ca="1" si="263">AF26+AG25</f>
        <v>114617.89999999998</v>
      </c>
      <c r="AH26" s="32">
        <f t="shared" ref="AH26" ca="1" si="264">AG26+AH25</f>
        <v>119548.89999999998</v>
      </c>
      <c r="AI26" s="32">
        <f t="shared" ref="AI26" ca="1" si="265">AH26+AI25</f>
        <v>137751.89999999997</v>
      </c>
      <c r="AJ26" s="32">
        <f t="shared" ref="AJ26" ca="1" si="266">AI26+AJ25</f>
        <v>65397.649999999965</v>
      </c>
      <c r="AK26" s="32">
        <f t="shared" ref="AK26" ca="1" si="267">AJ26+AK25</f>
        <v>91564.449999999968</v>
      </c>
      <c r="AL26" s="32">
        <f t="shared" ref="AL26" ca="1" si="268">AK26+AL25</f>
        <v>128016.44999999997</v>
      </c>
      <c r="AM26" s="32">
        <f t="shared" ref="AM26" ca="1" si="269">AL26+AM25</f>
        <v>154514.44999999995</v>
      </c>
      <c r="AN26" s="32">
        <f t="shared" ref="AN26" ca="1" si="270">AM26+AN25</f>
        <v>110857.44999999995</v>
      </c>
      <c r="AO26" s="32">
        <f t="shared" ref="AO26" ca="1" si="271">AN26+AO25</f>
        <v>120765.44999999995</v>
      </c>
      <c r="AP26" s="33">
        <f ca="1">AO26+AP25</f>
        <v>152240.44999999995</v>
      </c>
    </row>
    <row r="27" spans="4:42" s="1" customFormat="1" x14ac:dyDescent="0.3">
      <c r="D27" s="40"/>
      <c r="E27" s="40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</row>
    <row r="28" spans="4:42" x14ac:dyDescent="0.3">
      <c r="D28" s="27"/>
    </row>
  </sheetData>
  <mergeCells count="13">
    <mergeCell ref="D12:E12"/>
    <mergeCell ref="D11:E11"/>
    <mergeCell ref="D2:D8"/>
    <mergeCell ref="D20:E20"/>
    <mergeCell ref="D21:E21"/>
    <mergeCell ref="D10:E10"/>
    <mergeCell ref="D9:E9"/>
    <mergeCell ref="D26:E26"/>
    <mergeCell ref="D23:E23"/>
    <mergeCell ref="D24:E24"/>
    <mergeCell ref="D25:E25"/>
    <mergeCell ref="D13:D19"/>
    <mergeCell ref="D22:E22"/>
  </mergeCells>
  <phoneticPr fontId="6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6AE91-284B-4B06-A14E-209CF0B8A264}">
  <sheetPr>
    <tabColor rgb="FF00B0F0"/>
  </sheetPr>
  <dimension ref="A1:AP28"/>
  <sheetViews>
    <sheetView topLeftCell="A5" workbookViewId="0">
      <selection activeCell="E27" sqref="E27"/>
    </sheetView>
  </sheetViews>
  <sheetFormatPr defaultRowHeight="14.4" x14ac:dyDescent="0.3"/>
  <cols>
    <col min="1" max="1" width="14.88671875" bestFit="1" customWidth="1"/>
    <col min="2" max="2" width="12.5546875" bestFit="1" customWidth="1"/>
    <col min="3" max="3" width="4.88671875" customWidth="1"/>
    <col min="4" max="4" width="13.6640625" bestFit="1" customWidth="1"/>
    <col min="5" max="5" width="16" bestFit="1" customWidth="1"/>
    <col min="6" max="9" width="12.5546875" bestFit="1" customWidth="1"/>
    <col min="10" max="10" width="12.77734375" bestFit="1" customWidth="1"/>
    <col min="11" max="18" width="13.6640625" bestFit="1" customWidth="1"/>
    <col min="19" max="21" width="10.109375" bestFit="1" customWidth="1"/>
    <col min="42" max="42" width="13.88671875" bestFit="1" customWidth="1"/>
  </cols>
  <sheetData>
    <row r="1" spans="1:42" s="1" customFormat="1" x14ac:dyDescent="0.3">
      <c r="A1" s="39" t="s">
        <v>151</v>
      </c>
      <c r="B1" s="52" t="s">
        <v>152</v>
      </c>
      <c r="D1" s="13"/>
      <c r="E1" s="15" t="s">
        <v>121</v>
      </c>
      <c r="F1" s="14">
        <v>0</v>
      </c>
      <c r="G1" s="28">
        <v>44562</v>
      </c>
      <c r="H1" s="28">
        <v>44593</v>
      </c>
      <c r="I1" s="28">
        <v>44621</v>
      </c>
      <c r="J1" s="28">
        <v>44652</v>
      </c>
      <c r="K1" s="28">
        <v>44682</v>
      </c>
      <c r="L1" s="28">
        <v>44713</v>
      </c>
      <c r="M1" s="28">
        <v>44743</v>
      </c>
      <c r="N1" s="28">
        <v>44774</v>
      </c>
      <c r="O1" s="28">
        <v>44805</v>
      </c>
      <c r="P1" s="28">
        <v>44835</v>
      </c>
      <c r="Q1" s="28">
        <v>44866</v>
      </c>
      <c r="R1" s="28">
        <v>44896</v>
      </c>
      <c r="S1" s="28">
        <v>44927</v>
      </c>
      <c r="T1" s="28">
        <v>44958</v>
      </c>
      <c r="U1" s="28">
        <v>44986</v>
      </c>
      <c r="V1" s="28">
        <v>45017</v>
      </c>
      <c r="W1" s="28">
        <v>45047</v>
      </c>
      <c r="X1" s="28">
        <v>45078</v>
      </c>
      <c r="Y1" s="28">
        <v>45108</v>
      </c>
      <c r="Z1" s="28">
        <v>45139</v>
      </c>
      <c r="AA1" s="28">
        <v>45170</v>
      </c>
      <c r="AB1" s="28">
        <v>45200</v>
      </c>
      <c r="AC1" s="28">
        <v>45231</v>
      </c>
      <c r="AD1" s="28">
        <v>45261</v>
      </c>
      <c r="AE1" s="28">
        <v>45292</v>
      </c>
      <c r="AF1" s="28">
        <v>45323</v>
      </c>
      <c r="AG1" s="28">
        <v>45352</v>
      </c>
      <c r="AH1" s="28">
        <v>45383</v>
      </c>
      <c r="AI1" s="28">
        <v>45413</v>
      </c>
      <c r="AJ1" s="28">
        <v>45444</v>
      </c>
      <c r="AK1" s="28">
        <v>45474</v>
      </c>
      <c r="AL1" s="28">
        <v>45505</v>
      </c>
      <c r="AM1" s="28">
        <v>45536</v>
      </c>
      <c r="AN1" s="28">
        <v>45566</v>
      </c>
      <c r="AO1" s="28">
        <v>45597</v>
      </c>
      <c r="AP1" s="29">
        <v>45627</v>
      </c>
    </row>
    <row r="2" spans="1:42" x14ac:dyDescent="0.3">
      <c r="A2" t="s">
        <v>123</v>
      </c>
      <c r="B2" s="6">
        <f xml:space="preserve"> LEFT($B$1,SEARCH("x",$B$1)-1)*1</f>
        <v>30</v>
      </c>
      <c r="D2" s="46" t="s">
        <v>128</v>
      </c>
      <c r="E2" s="24" t="s">
        <v>129</v>
      </c>
      <c r="F2" s="34">
        <v>0</v>
      </c>
      <c r="G2" s="34">
        <f ca="1">IF(F$11=2,F$10,0)</f>
        <v>90</v>
      </c>
      <c r="H2" s="34">
        <f t="shared" ref="H2:AP2" ca="1" si="0">IF(G$11=2,G$10,0)</f>
        <v>0</v>
      </c>
      <c r="I2" s="34">
        <f t="shared" ca="1" si="0"/>
        <v>0</v>
      </c>
      <c r="J2" s="34">
        <f t="shared" ca="1" si="0"/>
        <v>0</v>
      </c>
      <c r="K2" s="34">
        <f t="shared" ca="1" si="0"/>
        <v>0</v>
      </c>
      <c r="L2" s="34">
        <f t="shared" ca="1" si="0"/>
        <v>70</v>
      </c>
      <c r="M2" s="34">
        <f t="shared" ca="1" si="0"/>
        <v>0</v>
      </c>
      <c r="N2" s="34">
        <f t="shared" ca="1" si="0"/>
        <v>0</v>
      </c>
      <c r="O2" s="34">
        <f t="shared" ca="1" si="0"/>
        <v>0</v>
      </c>
      <c r="P2" s="34">
        <f t="shared" ca="1" si="0"/>
        <v>0</v>
      </c>
      <c r="Q2" s="34">
        <f t="shared" ca="1" si="0"/>
        <v>0</v>
      </c>
      <c r="R2" s="34">
        <f t="shared" ca="1" si="0"/>
        <v>0</v>
      </c>
      <c r="S2" s="34">
        <f t="shared" ca="1" si="0"/>
        <v>0</v>
      </c>
      <c r="T2" s="34">
        <f t="shared" ca="1" si="0"/>
        <v>0</v>
      </c>
      <c r="U2" s="34">
        <f t="shared" ca="1" si="0"/>
        <v>0</v>
      </c>
      <c r="V2" s="34">
        <f t="shared" ca="1" si="0"/>
        <v>90</v>
      </c>
      <c r="W2" s="34">
        <f t="shared" ca="1" si="0"/>
        <v>0</v>
      </c>
      <c r="X2" s="34">
        <f t="shared" ca="1" si="0"/>
        <v>0</v>
      </c>
      <c r="Y2" s="34">
        <f t="shared" ca="1" si="0"/>
        <v>0</v>
      </c>
      <c r="Z2" s="34">
        <f t="shared" ca="1" si="0"/>
        <v>0</v>
      </c>
      <c r="AA2" s="34">
        <f t="shared" ca="1" si="0"/>
        <v>70</v>
      </c>
      <c r="AB2" s="34">
        <f t="shared" ca="1" si="0"/>
        <v>0</v>
      </c>
      <c r="AC2" s="34">
        <f t="shared" ca="1" si="0"/>
        <v>0</v>
      </c>
      <c r="AD2" s="34">
        <f t="shared" ca="1" si="0"/>
        <v>0</v>
      </c>
      <c r="AE2" s="34">
        <f t="shared" ca="1" si="0"/>
        <v>70</v>
      </c>
      <c r="AF2" s="34">
        <f t="shared" ca="1" si="0"/>
        <v>0</v>
      </c>
      <c r="AG2" s="34">
        <f t="shared" ca="1" si="0"/>
        <v>0</v>
      </c>
      <c r="AH2" s="34">
        <f t="shared" ca="1" si="0"/>
        <v>0</v>
      </c>
      <c r="AI2" s="34">
        <f t="shared" ca="1" si="0"/>
        <v>0</v>
      </c>
      <c r="AJ2" s="34">
        <f t="shared" ca="1" si="0"/>
        <v>0</v>
      </c>
      <c r="AK2" s="34">
        <f t="shared" ca="1" si="0"/>
        <v>0</v>
      </c>
      <c r="AL2" s="34">
        <f t="shared" ca="1" si="0"/>
        <v>0</v>
      </c>
      <c r="AM2" s="34">
        <f t="shared" ca="1" si="0"/>
        <v>0</v>
      </c>
      <c r="AN2" s="34">
        <f t="shared" ca="1" si="0"/>
        <v>0</v>
      </c>
      <c r="AO2" s="34">
        <f t="shared" ca="1" si="0"/>
        <v>0</v>
      </c>
      <c r="AP2" s="24">
        <f t="shared" ca="1" si="0"/>
        <v>0</v>
      </c>
    </row>
    <row r="3" spans="1:42" x14ac:dyDescent="0.3">
      <c r="A3" t="s">
        <v>124</v>
      </c>
      <c r="B3" s="6">
        <f xml:space="preserve"> RIGHT($B$1,LEN($B$1)-SEARCH("x",$B$1))*1</f>
        <v>90</v>
      </c>
      <c r="D3" s="47"/>
      <c r="E3" s="9" t="s">
        <v>130</v>
      </c>
      <c r="F3" s="8">
        <v>0</v>
      </c>
      <c r="G3" s="8">
        <f ca="1">IF(F$11=3,F$10,0)+F2-F13</f>
        <v>0</v>
      </c>
      <c r="H3" s="8">
        <f t="shared" ref="H3:AP3" ca="1" si="1">IF(G$11=3,G$10,0)+G2-G13</f>
        <v>66</v>
      </c>
      <c r="I3" s="8">
        <f t="shared" ca="1" si="1"/>
        <v>0</v>
      </c>
      <c r="J3" s="8">
        <f t="shared" ca="1" si="1"/>
        <v>0</v>
      </c>
      <c r="K3" s="8">
        <f t="shared" ca="1" si="1"/>
        <v>0</v>
      </c>
      <c r="L3" s="8">
        <f t="shared" ca="1" si="1"/>
        <v>0</v>
      </c>
      <c r="M3" s="8">
        <f t="shared" ca="1" si="1"/>
        <v>70</v>
      </c>
      <c r="N3" s="8">
        <f t="shared" ca="1" si="1"/>
        <v>0</v>
      </c>
      <c r="O3" s="8">
        <f t="shared" ca="1" si="1"/>
        <v>0</v>
      </c>
      <c r="P3" s="8">
        <f t="shared" ca="1" si="1"/>
        <v>0</v>
      </c>
      <c r="Q3" s="8">
        <f t="shared" ca="1" si="1"/>
        <v>80</v>
      </c>
      <c r="R3" s="8">
        <f t="shared" ca="1" si="1"/>
        <v>0</v>
      </c>
      <c r="S3" s="8">
        <f t="shared" ca="1" si="1"/>
        <v>0</v>
      </c>
      <c r="T3" s="8">
        <f t="shared" ca="1" si="1"/>
        <v>0</v>
      </c>
      <c r="U3" s="8">
        <f t="shared" ca="1" si="1"/>
        <v>0</v>
      </c>
      <c r="V3" s="8">
        <f t="shared" ca="1" si="1"/>
        <v>0</v>
      </c>
      <c r="W3" s="8">
        <f t="shared" ca="1" si="1"/>
        <v>80</v>
      </c>
      <c r="X3" s="8">
        <f t="shared" ca="1" si="1"/>
        <v>0</v>
      </c>
      <c r="Y3" s="8">
        <f t="shared" ca="1" si="1"/>
        <v>0</v>
      </c>
      <c r="Z3" s="8">
        <f t="shared" ca="1" si="1"/>
        <v>0</v>
      </c>
      <c r="AA3" s="8">
        <f t="shared" ca="1" si="1"/>
        <v>0</v>
      </c>
      <c r="AB3" s="8">
        <f t="shared" ca="1" si="1"/>
        <v>60</v>
      </c>
      <c r="AC3" s="8">
        <f t="shared" ca="1" si="1"/>
        <v>0</v>
      </c>
      <c r="AD3" s="8">
        <f t="shared" ca="1" si="1"/>
        <v>0</v>
      </c>
      <c r="AE3" s="8">
        <f t="shared" ca="1" si="1"/>
        <v>0</v>
      </c>
      <c r="AF3" s="8">
        <f t="shared" ca="1" si="1"/>
        <v>69</v>
      </c>
      <c r="AG3" s="8">
        <f t="shared" ca="1" si="1"/>
        <v>0</v>
      </c>
      <c r="AH3" s="8">
        <f t="shared" ca="1" si="1"/>
        <v>0</v>
      </c>
      <c r="AI3" s="8">
        <f t="shared" ca="1" si="1"/>
        <v>0</v>
      </c>
      <c r="AJ3" s="8">
        <f t="shared" ca="1" si="1"/>
        <v>80</v>
      </c>
      <c r="AK3" s="8">
        <f t="shared" ca="1" si="1"/>
        <v>0</v>
      </c>
      <c r="AL3" s="8">
        <f t="shared" ca="1" si="1"/>
        <v>0</v>
      </c>
      <c r="AM3" s="8">
        <f t="shared" ca="1" si="1"/>
        <v>0</v>
      </c>
      <c r="AN3" s="8">
        <f t="shared" ca="1" si="1"/>
        <v>0</v>
      </c>
      <c r="AO3" s="8">
        <f t="shared" ca="1" si="1"/>
        <v>90</v>
      </c>
      <c r="AP3" s="9">
        <f t="shared" ca="1" si="1"/>
        <v>0</v>
      </c>
    </row>
    <row r="4" spans="1:42" x14ac:dyDescent="0.3">
      <c r="A4" t="s">
        <v>125</v>
      </c>
      <c r="B4" s="25">
        <v>756.5</v>
      </c>
      <c r="C4" s="25"/>
      <c r="D4" s="47"/>
      <c r="E4" s="9" t="s">
        <v>131</v>
      </c>
      <c r="F4" s="8">
        <v>0</v>
      </c>
      <c r="G4" s="8">
        <f ca="1">IF(F$11=4,F$10,0)+F3-F14</f>
        <v>0</v>
      </c>
      <c r="H4" s="8">
        <f t="shared" ref="H4:AP4" ca="1" si="2">IF(G$11=4,G$10,0)+G3-G14</f>
        <v>0</v>
      </c>
      <c r="I4" s="8">
        <f t="shared" ca="1" si="2"/>
        <v>54</v>
      </c>
      <c r="J4" s="8">
        <f t="shared" ca="1" si="2"/>
        <v>0</v>
      </c>
      <c r="K4" s="8">
        <f t="shared" ca="1" si="2"/>
        <v>0</v>
      </c>
      <c r="L4" s="8">
        <f t="shared" ca="1" si="2"/>
        <v>0</v>
      </c>
      <c r="M4" s="8">
        <f t="shared" ca="1" si="2"/>
        <v>0</v>
      </c>
      <c r="N4" s="8">
        <f t="shared" ca="1" si="2"/>
        <v>59</v>
      </c>
      <c r="O4" s="8">
        <f t="shared" ca="1" si="2"/>
        <v>0</v>
      </c>
      <c r="P4" s="8">
        <f t="shared" ca="1" si="2"/>
        <v>0</v>
      </c>
      <c r="Q4" s="8">
        <f t="shared" ca="1" si="2"/>
        <v>0</v>
      </c>
      <c r="R4" s="8">
        <f t="shared" ca="1" si="2"/>
        <v>66</v>
      </c>
      <c r="S4" s="8">
        <f t="shared" ca="1" si="2"/>
        <v>0</v>
      </c>
      <c r="T4" s="8">
        <f t="shared" ca="1" si="2"/>
        <v>0</v>
      </c>
      <c r="U4" s="8">
        <f t="shared" ca="1" si="2"/>
        <v>0</v>
      </c>
      <c r="V4" s="8">
        <f t="shared" ca="1" si="2"/>
        <v>0</v>
      </c>
      <c r="W4" s="8">
        <f t="shared" ca="1" si="2"/>
        <v>0</v>
      </c>
      <c r="X4" s="8">
        <f t="shared" ca="1" si="2"/>
        <v>65</v>
      </c>
      <c r="Y4" s="8">
        <f t="shared" ca="1" si="2"/>
        <v>0</v>
      </c>
      <c r="Z4" s="8">
        <f t="shared" ca="1" si="2"/>
        <v>0</v>
      </c>
      <c r="AA4" s="8">
        <f t="shared" ca="1" si="2"/>
        <v>0</v>
      </c>
      <c r="AB4" s="8">
        <f t="shared" ca="1" si="2"/>
        <v>0</v>
      </c>
      <c r="AC4" s="8">
        <f t="shared" ca="1" si="2"/>
        <v>41</v>
      </c>
      <c r="AD4" s="8">
        <f t="shared" ca="1" si="2"/>
        <v>0</v>
      </c>
      <c r="AE4" s="8">
        <f t="shared" ca="1" si="2"/>
        <v>0</v>
      </c>
      <c r="AF4" s="8">
        <f t="shared" ca="1" si="2"/>
        <v>0</v>
      </c>
      <c r="AG4" s="8">
        <f t="shared" ca="1" si="2"/>
        <v>55</v>
      </c>
      <c r="AH4" s="8">
        <f t="shared" ca="1" si="2"/>
        <v>0</v>
      </c>
      <c r="AI4" s="8">
        <f t="shared" ca="1" si="2"/>
        <v>0</v>
      </c>
      <c r="AJ4" s="8">
        <f t="shared" ca="1" si="2"/>
        <v>0</v>
      </c>
      <c r="AK4" s="8">
        <f t="shared" ca="1" si="2"/>
        <v>67</v>
      </c>
      <c r="AL4" s="8">
        <f t="shared" ca="1" si="2"/>
        <v>0</v>
      </c>
      <c r="AM4" s="8">
        <f t="shared" ca="1" si="2"/>
        <v>0</v>
      </c>
      <c r="AN4" s="8">
        <f t="shared" ca="1" si="2"/>
        <v>0</v>
      </c>
      <c r="AO4" s="8">
        <f t="shared" ca="1" si="2"/>
        <v>0</v>
      </c>
      <c r="AP4" s="9">
        <f t="shared" ca="1" si="2"/>
        <v>83</v>
      </c>
    </row>
    <row r="5" spans="1:42" x14ac:dyDescent="0.3">
      <c r="A5" t="s">
        <v>126</v>
      </c>
      <c r="B5" s="25">
        <v>1644</v>
      </c>
      <c r="C5" s="25"/>
      <c r="D5" s="47"/>
      <c r="E5" s="9" t="s">
        <v>132</v>
      </c>
      <c r="F5" s="8">
        <v>0</v>
      </c>
      <c r="G5" s="8">
        <f ca="1">IF(F$11=5,F$10,0)+F4-F15</f>
        <v>0</v>
      </c>
      <c r="H5" s="8">
        <f t="shared" ref="H5:AP5" ca="1" si="3">IF(G$11=5,G$10,0)+G4-G15</f>
        <v>0</v>
      </c>
      <c r="I5" s="8">
        <f t="shared" ca="1" si="3"/>
        <v>0</v>
      </c>
      <c r="J5" s="8">
        <f t="shared" ca="1" si="3"/>
        <v>43</v>
      </c>
      <c r="K5" s="8">
        <f t="shared" ca="1" si="3"/>
        <v>0</v>
      </c>
      <c r="L5" s="8">
        <f t="shared" ca="1" si="3"/>
        <v>0</v>
      </c>
      <c r="M5" s="8">
        <f t="shared" ca="1" si="3"/>
        <v>0</v>
      </c>
      <c r="N5" s="8">
        <f t="shared" ca="1" si="3"/>
        <v>0</v>
      </c>
      <c r="O5" s="8">
        <f t="shared" ca="1" si="3"/>
        <v>39</v>
      </c>
      <c r="P5" s="8">
        <f t="shared" ca="1" si="3"/>
        <v>0</v>
      </c>
      <c r="Q5" s="8">
        <f t="shared" ca="1" si="3"/>
        <v>0</v>
      </c>
      <c r="R5" s="8">
        <f t="shared" ca="1" si="3"/>
        <v>0</v>
      </c>
      <c r="S5" s="8">
        <f t="shared" ca="1" si="3"/>
        <v>51</v>
      </c>
      <c r="T5" s="8">
        <f t="shared" ca="1" si="3"/>
        <v>0</v>
      </c>
      <c r="U5" s="8">
        <f t="shared" ca="1" si="3"/>
        <v>0</v>
      </c>
      <c r="V5" s="8">
        <f t="shared" ca="1" si="3"/>
        <v>0</v>
      </c>
      <c r="W5" s="8">
        <f t="shared" ca="1" si="3"/>
        <v>0</v>
      </c>
      <c r="X5" s="8">
        <f t="shared" ca="1" si="3"/>
        <v>0</v>
      </c>
      <c r="Y5" s="8">
        <f t="shared" ca="1" si="3"/>
        <v>48</v>
      </c>
      <c r="Z5" s="8">
        <f t="shared" ca="1" si="3"/>
        <v>0</v>
      </c>
      <c r="AA5" s="8">
        <f t="shared" ca="1" si="3"/>
        <v>0</v>
      </c>
      <c r="AB5" s="8">
        <f t="shared" ca="1" si="3"/>
        <v>0</v>
      </c>
      <c r="AC5" s="8">
        <f t="shared" ca="1" si="3"/>
        <v>0</v>
      </c>
      <c r="AD5" s="8">
        <f t="shared" ca="1" si="3"/>
        <v>26</v>
      </c>
      <c r="AE5" s="8">
        <f t="shared" ca="1" si="3"/>
        <v>0</v>
      </c>
      <c r="AF5" s="8">
        <f t="shared" ca="1" si="3"/>
        <v>0</v>
      </c>
      <c r="AG5" s="8">
        <f t="shared" ca="1" si="3"/>
        <v>0</v>
      </c>
      <c r="AH5" s="8">
        <f t="shared" ca="1" si="3"/>
        <v>34</v>
      </c>
      <c r="AI5" s="8">
        <f t="shared" ca="1" si="3"/>
        <v>0</v>
      </c>
      <c r="AJ5" s="8">
        <f t="shared" ca="1" si="3"/>
        <v>0</v>
      </c>
      <c r="AK5" s="8">
        <f t="shared" ca="1" si="3"/>
        <v>0</v>
      </c>
      <c r="AL5" s="8">
        <f t="shared" ca="1" si="3"/>
        <v>58</v>
      </c>
      <c r="AM5" s="8">
        <f t="shared" ca="1" si="3"/>
        <v>0</v>
      </c>
      <c r="AN5" s="8">
        <f t="shared" ca="1" si="3"/>
        <v>0</v>
      </c>
      <c r="AO5" s="8">
        <f t="shared" ca="1" si="3"/>
        <v>0</v>
      </c>
      <c r="AP5" s="9">
        <f t="shared" ca="1" si="3"/>
        <v>0</v>
      </c>
    </row>
    <row r="6" spans="1:42" x14ac:dyDescent="0.3">
      <c r="A6" t="s">
        <v>127</v>
      </c>
      <c r="B6" s="25">
        <v>9.1999999999999993</v>
      </c>
      <c r="C6" s="25"/>
      <c r="D6" s="47"/>
      <c r="E6" s="9" t="s">
        <v>133</v>
      </c>
      <c r="F6" s="8">
        <v>0</v>
      </c>
      <c r="G6" s="8">
        <f ca="1">IF(F$11=6,F$10,0)+F5-F16</f>
        <v>0</v>
      </c>
      <c r="H6" s="8">
        <f t="shared" ref="H6:AP6" ca="1" si="4">IF(G$11=6,G$10,0)+G5-G16</f>
        <v>0</v>
      </c>
      <c r="I6" s="8">
        <f t="shared" ca="1" si="4"/>
        <v>0</v>
      </c>
      <c r="J6" s="8">
        <f t="shared" ca="1" si="4"/>
        <v>0</v>
      </c>
      <c r="K6" s="8">
        <f t="shared" ca="1" si="4"/>
        <v>24</v>
      </c>
      <c r="L6" s="8">
        <f t="shared" ca="1" si="4"/>
        <v>0</v>
      </c>
      <c r="M6" s="8">
        <f t="shared" ca="1" si="4"/>
        <v>0</v>
      </c>
      <c r="N6" s="8">
        <f t="shared" ca="1" si="4"/>
        <v>0</v>
      </c>
      <c r="O6" s="8">
        <f t="shared" ca="1" si="4"/>
        <v>0</v>
      </c>
      <c r="P6" s="8">
        <f t="shared" ca="1" si="4"/>
        <v>18</v>
      </c>
      <c r="Q6" s="8">
        <f t="shared" ca="1" si="4"/>
        <v>0</v>
      </c>
      <c r="R6" s="8">
        <f t="shared" ca="1" si="4"/>
        <v>0</v>
      </c>
      <c r="S6" s="8">
        <f t="shared" ca="1" si="4"/>
        <v>0</v>
      </c>
      <c r="T6" s="8">
        <f t="shared" ca="1" si="4"/>
        <v>48</v>
      </c>
      <c r="U6" s="8">
        <f t="shared" ca="1" si="4"/>
        <v>0</v>
      </c>
      <c r="V6" s="8">
        <f t="shared" ca="1" si="4"/>
        <v>0</v>
      </c>
      <c r="W6" s="8">
        <f t="shared" ca="1" si="4"/>
        <v>0</v>
      </c>
      <c r="X6" s="8">
        <f t="shared" ca="1" si="4"/>
        <v>0</v>
      </c>
      <c r="Y6" s="8">
        <f t="shared" ca="1" si="4"/>
        <v>0</v>
      </c>
      <c r="Z6" s="8">
        <f t="shared" ca="1" si="4"/>
        <v>24</v>
      </c>
      <c r="AA6" s="8">
        <f t="shared" ca="1" si="4"/>
        <v>0</v>
      </c>
      <c r="AB6" s="8">
        <f t="shared" ca="1" si="4"/>
        <v>0</v>
      </c>
      <c r="AC6" s="8">
        <f t="shared" ca="1" si="4"/>
        <v>0</v>
      </c>
      <c r="AD6" s="8">
        <f t="shared" ca="1" si="4"/>
        <v>0</v>
      </c>
      <c r="AE6" s="8">
        <f t="shared" ca="1" si="4"/>
        <v>13</v>
      </c>
      <c r="AF6" s="8">
        <f t="shared" ca="1" si="4"/>
        <v>0</v>
      </c>
      <c r="AG6" s="8">
        <f t="shared" ca="1" si="4"/>
        <v>0</v>
      </c>
      <c r="AH6" s="8">
        <f t="shared" ca="1" si="4"/>
        <v>0</v>
      </c>
      <c r="AI6" s="8">
        <f t="shared" ca="1" si="4"/>
        <v>11</v>
      </c>
      <c r="AJ6" s="8">
        <f t="shared" ca="1" si="4"/>
        <v>0</v>
      </c>
      <c r="AK6" s="8">
        <f t="shared" ca="1" si="4"/>
        <v>0</v>
      </c>
      <c r="AL6" s="8">
        <f t="shared" ca="1" si="4"/>
        <v>0</v>
      </c>
      <c r="AM6" s="8">
        <f t="shared" ca="1" si="4"/>
        <v>35</v>
      </c>
      <c r="AN6" s="8">
        <f t="shared" ca="1" si="4"/>
        <v>0</v>
      </c>
      <c r="AO6" s="8">
        <f t="shared" ca="1" si="4"/>
        <v>0</v>
      </c>
      <c r="AP6" s="9">
        <f t="shared" ca="1" si="4"/>
        <v>0</v>
      </c>
    </row>
    <row r="7" spans="1:42" x14ac:dyDescent="0.3">
      <c r="A7" t="s">
        <v>138</v>
      </c>
      <c r="B7" s="26">
        <v>10</v>
      </c>
      <c r="D7" s="47"/>
      <c r="E7" s="9" t="s">
        <v>134</v>
      </c>
      <c r="F7" s="8">
        <v>0</v>
      </c>
      <c r="G7" s="8">
        <f ca="1">IF(F$11=7,F$10,0)+F6-F17</f>
        <v>0</v>
      </c>
      <c r="H7" s="8">
        <f t="shared" ref="H7:AP7" ca="1" si="5">IF(G$11=7,G$10,0)+G6-G17</f>
        <v>0</v>
      </c>
      <c r="I7" s="8">
        <f t="shared" ca="1" si="5"/>
        <v>0</v>
      </c>
      <c r="J7" s="8">
        <f t="shared" ca="1" si="5"/>
        <v>0</v>
      </c>
      <c r="K7" s="8">
        <f t="shared" ca="1" si="5"/>
        <v>0</v>
      </c>
      <c r="L7" s="8">
        <f t="shared" ca="1" si="5"/>
        <v>8</v>
      </c>
      <c r="M7" s="8">
        <f t="shared" ca="1" si="5"/>
        <v>0</v>
      </c>
      <c r="N7" s="8">
        <f t="shared" ca="1" si="5"/>
        <v>0</v>
      </c>
      <c r="O7" s="8">
        <f t="shared" ca="1" si="5"/>
        <v>0</v>
      </c>
      <c r="P7" s="8">
        <f t="shared" ca="1" si="5"/>
        <v>0</v>
      </c>
      <c r="Q7" s="8">
        <f t="shared" ca="1" si="5"/>
        <v>1</v>
      </c>
      <c r="R7" s="8">
        <f t="shared" ca="1" si="5"/>
        <v>0</v>
      </c>
      <c r="S7" s="8">
        <f t="shared" ca="1" si="5"/>
        <v>0</v>
      </c>
      <c r="T7" s="8">
        <f t="shared" ca="1" si="5"/>
        <v>0</v>
      </c>
      <c r="U7" s="8">
        <f t="shared" ca="1" si="5"/>
        <v>37</v>
      </c>
      <c r="V7" s="8">
        <f t="shared" ca="1" si="5"/>
        <v>0</v>
      </c>
      <c r="W7" s="8">
        <f t="shared" ca="1" si="5"/>
        <v>0</v>
      </c>
      <c r="X7" s="8">
        <f t="shared" ca="1" si="5"/>
        <v>0</v>
      </c>
      <c r="Y7" s="8">
        <f t="shared" ca="1" si="5"/>
        <v>0</v>
      </c>
      <c r="Z7" s="8">
        <f t="shared" ca="1" si="5"/>
        <v>0</v>
      </c>
      <c r="AA7" s="8">
        <f t="shared" ca="1" si="5"/>
        <v>0</v>
      </c>
      <c r="AB7" s="8">
        <f t="shared" ca="1" si="5"/>
        <v>0</v>
      </c>
      <c r="AC7" s="8">
        <f t="shared" ca="1" si="5"/>
        <v>0</v>
      </c>
      <c r="AD7" s="8">
        <f t="shared" ca="1" si="5"/>
        <v>0</v>
      </c>
      <c r="AE7" s="8">
        <f t="shared" ca="1" si="5"/>
        <v>0</v>
      </c>
      <c r="AF7" s="8">
        <f t="shared" ca="1" si="5"/>
        <v>0</v>
      </c>
      <c r="AG7" s="8">
        <f t="shared" ca="1" si="5"/>
        <v>0</v>
      </c>
      <c r="AH7" s="8">
        <f t="shared" ca="1" si="5"/>
        <v>0</v>
      </c>
      <c r="AI7" s="8">
        <f t="shared" ca="1" si="5"/>
        <v>0</v>
      </c>
      <c r="AJ7" s="8">
        <f t="shared" ca="1" si="5"/>
        <v>0</v>
      </c>
      <c r="AK7" s="8">
        <f t="shared" ca="1" si="5"/>
        <v>0</v>
      </c>
      <c r="AL7" s="8">
        <f t="shared" ca="1" si="5"/>
        <v>0</v>
      </c>
      <c r="AM7" s="8">
        <f t="shared" ca="1" si="5"/>
        <v>0</v>
      </c>
      <c r="AN7" s="8">
        <f t="shared" ca="1" si="5"/>
        <v>20</v>
      </c>
      <c r="AO7" s="8">
        <f t="shared" ca="1" si="5"/>
        <v>0</v>
      </c>
      <c r="AP7" s="9">
        <f t="shared" ca="1" si="5"/>
        <v>0</v>
      </c>
    </row>
    <row r="8" spans="1:42" s="1" customFormat="1" x14ac:dyDescent="0.3">
      <c r="A8" s="37" t="s">
        <v>148</v>
      </c>
      <c r="B8" s="38">
        <v>0.15</v>
      </c>
      <c r="D8" s="48"/>
      <c r="E8" s="35" t="s">
        <v>139</v>
      </c>
      <c r="F8" s="36">
        <f>SUM(F2:F7)</f>
        <v>0</v>
      </c>
      <c r="G8" s="36">
        <f ca="1">SUM(G2:G7)</f>
        <v>90</v>
      </c>
      <c r="H8" s="36">
        <f t="shared" ref="H8:AP8" ca="1" si="6">SUM(H2:H7)</f>
        <v>66</v>
      </c>
      <c r="I8" s="36">
        <f t="shared" ca="1" si="6"/>
        <v>54</v>
      </c>
      <c r="J8" s="36">
        <f t="shared" ca="1" si="6"/>
        <v>43</v>
      </c>
      <c r="K8" s="36">
        <f t="shared" ca="1" si="6"/>
        <v>24</v>
      </c>
      <c r="L8" s="36">
        <f t="shared" ca="1" si="6"/>
        <v>78</v>
      </c>
      <c r="M8" s="36">
        <f t="shared" ca="1" si="6"/>
        <v>70</v>
      </c>
      <c r="N8" s="36">
        <f t="shared" ca="1" si="6"/>
        <v>59</v>
      </c>
      <c r="O8" s="36">
        <f t="shared" ca="1" si="6"/>
        <v>39</v>
      </c>
      <c r="P8" s="36">
        <f t="shared" ca="1" si="6"/>
        <v>18</v>
      </c>
      <c r="Q8" s="36">
        <f t="shared" ca="1" si="6"/>
        <v>81</v>
      </c>
      <c r="R8" s="36">
        <f t="shared" ca="1" si="6"/>
        <v>66</v>
      </c>
      <c r="S8" s="36">
        <f t="shared" ca="1" si="6"/>
        <v>51</v>
      </c>
      <c r="T8" s="36">
        <f t="shared" ca="1" si="6"/>
        <v>48</v>
      </c>
      <c r="U8" s="36">
        <f t="shared" ca="1" si="6"/>
        <v>37</v>
      </c>
      <c r="V8" s="36">
        <f t="shared" ca="1" si="6"/>
        <v>90</v>
      </c>
      <c r="W8" s="36">
        <f t="shared" ca="1" si="6"/>
        <v>80</v>
      </c>
      <c r="X8" s="36">
        <f t="shared" ca="1" si="6"/>
        <v>65</v>
      </c>
      <c r="Y8" s="36">
        <f t="shared" ca="1" si="6"/>
        <v>48</v>
      </c>
      <c r="Z8" s="36">
        <f t="shared" ca="1" si="6"/>
        <v>24</v>
      </c>
      <c r="AA8" s="36">
        <f t="shared" ca="1" si="6"/>
        <v>70</v>
      </c>
      <c r="AB8" s="36">
        <f t="shared" ca="1" si="6"/>
        <v>60</v>
      </c>
      <c r="AC8" s="36">
        <f t="shared" ca="1" si="6"/>
        <v>41</v>
      </c>
      <c r="AD8" s="36">
        <f t="shared" ca="1" si="6"/>
        <v>26</v>
      </c>
      <c r="AE8" s="36">
        <f t="shared" ca="1" si="6"/>
        <v>83</v>
      </c>
      <c r="AF8" s="36">
        <f t="shared" ca="1" si="6"/>
        <v>69</v>
      </c>
      <c r="AG8" s="36">
        <f t="shared" ca="1" si="6"/>
        <v>55</v>
      </c>
      <c r="AH8" s="36">
        <f t="shared" ca="1" si="6"/>
        <v>34</v>
      </c>
      <c r="AI8" s="36">
        <f t="shared" ca="1" si="6"/>
        <v>11</v>
      </c>
      <c r="AJ8" s="36">
        <f t="shared" ca="1" si="6"/>
        <v>80</v>
      </c>
      <c r="AK8" s="36">
        <f t="shared" ca="1" si="6"/>
        <v>67</v>
      </c>
      <c r="AL8" s="36">
        <f t="shared" ca="1" si="6"/>
        <v>58</v>
      </c>
      <c r="AM8" s="36">
        <f t="shared" ca="1" si="6"/>
        <v>35</v>
      </c>
      <c r="AN8" s="36">
        <f t="shared" ca="1" si="6"/>
        <v>20</v>
      </c>
      <c r="AO8" s="36">
        <f t="shared" ca="1" si="6"/>
        <v>90</v>
      </c>
      <c r="AP8" s="35">
        <f t="shared" ca="1" si="6"/>
        <v>83</v>
      </c>
    </row>
    <row r="9" spans="1:42" x14ac:dyDescent="0.3">
      <c r="A9" t="s">
        <v>150</v>
      </c>
      <c r="B9" s="25">
        <v>10000</v>
      </c>
      <c r="D9" s="49" t="s">
        <v>142</v>
      </c>
      <c r="E9" s="50"/>
      <c r="F9" s="8">
        <v>0</v>
      </c>
      <c r="G9" s="8">
        <f ca="1">F7-F18</f>
        <v>0</v>
      </c>
      <c r="H9" s="8">
        <f t="shared" ref="H9:AP9" ca="1" si="7">G7-G18</f>
        <v>0</v>
      </c>
      <c r="I9" s="8">
        <f t="shared" ca="1" si="7"/>
        <v>0</v>
      </c>
      <c r="J9" s="8">
        <f t="shared" ca="1" si="7"/>
        <v>0</v>
      </c>
      <c r="K9" s="8">
        <f t="shared" ca="1" si="7"/>
        <v>0</v>
      </c>
      <c r="L9" s="8">
        <f t="shared" ca="1" si="7"/>
        <v>0</v>
      </c>
      <c r="M9" s="8">
        <f t="shared" ca="1" si="7"/>
        <v>4</v>
      </c>
      <c r="N9" s="8">
        <f t="shared" ca="1" si="7"/>
        <v>0</v>
      </c>
      <c r="O9" s="8">
        <f t="shared" ca="1" si="7"/>
        <v>0</v>
      </c>
      <c r="P9" s="8">
        <f t="shared" ca="1" si="7"/>
        <v>0</v>
      </c>
      <c r="Q9" s="8">
        <f t="shared" ca="1" si="7"/>
        <v>0</v>
      </c>
      <c r="R9" s="8">
        <f t="shared" ca="1" si="7"/>
        <v>0</v>
      </c>
      <c r="S9" s="8">
        <f t="shared" ca="1" si="7"/>
        <v>0</v>
      </c>
      <c r="T9" s="8">
        <f t="shared" ca="1" si="7"/>
        <v>0</v>
      </c>
      <c r="U9" s="8">
        <f t="shared" ca="1" si="7"/>
        <v>0</v>
      </c>
      <c r="V9" s="8">
        <f t="shared" ca="1" si="7"/>
        <v>19</v>
      </c>
      <c r="W9" s="8">
        <f t="shared" ca="1" si="7"/>
        <v>0</v>
      </c>
      <c r="X9" s="8">
        <f t="shared" ca="1" si="7"/>
        <v>0</v>
      </c>
      <c r="Y9" s="8">
        <f t="shared" ca="1" si="7"/>
        <v>0</v>
      </c>
      <c r="Z9" s="8">
        <f t="shared" ca="1" si="7"/>
        <v>0</v>
      </c>
      <c r="AA9" s="8">
        <f t="shared" ca="1" si="7"/>
        <v>0</v>
      </c>
      <c r="AB9" s="8">
        <f t="shared" ca="1" si="7"/>
        <v>0</v>
      </c>
      <c r="AC9" s="8">
        <f t="shared" ca="1" si="7"/>
        <v>0</v>
      </c>
      <c r="AD9" s="8">
        <f t="shared" ca="1" si="7"/>
        <v>0</v>
      </c>
      <c r="AE9" s="8">
        <f t="shared" ca="1" si="7"/>
        <v>0</v>
      </c>
      <c r="AF9" s="8">
        <f t="shared" ca="1" si="7"/>
        <v>0</v>
      </c>
      <c r="AG9" s="8">
        <f t="shared" ca="1" si="7"/>
        <v>0</v>
      </c>
      <c r="AH9" s="8">
        <f t="shared" ca="1" si="7"/>
        <v>0</v>
      </c>
      <c r="AI9" s="8">
        <f t="shared" ca="1" si="7"/>
        <v>0</v>
      </c>
      <c r="AJ9" s="8">
        <f t="shared" ca="1" si="7"/>
        <v>0</v>
      </c>
      <c r="AK9" s="8">
        <f t="shared" ca="1" si="7"/>
        <v>0</v>
      </c>
      <c r="AL9" s="8">
        <f t="shared" ca="1" si="7"/>
        <v>0</v>
      </c>
      <c r="AM9" s="8">
        <f t="shared" ca="1" si="7"/>
        <v>0</v>
      </c>
      <c r="AN9" s="8">
        <f t="shared" ca="1" si="7"/>
        <v>0</v>
      </c>
      <c r="AO9" s="8">
        <f t="shared" ca="1" si="7"/>
        <v>9</v>
      </c>
      <c r="AP9" s="9">
        <f t="shared" ca="1" si="7"/>
        <v>0</v>
      </c>
    </row>
    <row r="10" spans="1:42" x14ac:dyDescent="0.3">
      <c r="A10" t="s">
        <v>153</v>
      </c>
      <c r="B10" s="25">
        <v>1500</v>
      </c>
      <c r="D10" s="44" t="s">
        <v>135</v>
      </c>
      <c r="E10" s="45"/>
      <c r="F10" s="8">
        <f>IF((F8-F7)&lt;=$B$2,$B$3-(F8-F7)+IF(MOD(($B$3-(F8-F7)),$B$7)=0,0,$B$7-MOD(($B$3-(F8-F7)),$B$7)),0)</f>
        <v>90</v>
      </c>
      <c r="G10" s="8">
        <f t="shared" ref="G10:AP10" ca="1" si="8">IF((G8-G7)&lt;=$B$2,$B$3-(G8-G7)+IF(MOD(($B$3-(G8-G7)),$B$7)=0,0,$B$7-MOD(($B$3-(G8-G7)),$B$7)),0)</f>
        <v>0</v>
      </c>
      <c r="H10" s="8">
        <f t="shared" ca="1" si="8"/>
        <v>0</v>
      </c>
      <c r="I10" s="8">
        <f t="shared" ca="1" si="8"/>
        <v>0</v>
      </c>
      <c r="J10" s="8">
        <f t="shared" ca="1" si="8"/>
        <v>0</v>
      </c>
      <c r="K10" s="8">
        <f t="shared" ca="1" si="8"/>
        <v>70</v>
      </c>
      <c r="L10" s="8">
        <f t="shared" ca="1" si="8"/>
        <v>0</v>
      </c>
      <c r="M10" s="8">
        <f t="shared" ca="1" si="8"/>
        <v>0</v>
      </c>
      <c r="N10" s="8">
        <f t="shared" ca="1" si="8"/>
        <v>0</v>
      </c>
      <c r="O10" s="8">
        <f t="shared" ca="1" si="8"/>
        <v>0</v>
      </c>
      <c r="P10" s="8">
        <f t="shared" ca="1" si="8"/>
        <v>80</v>
      </c>
      <c r="Q10" s="8">
        <f t="shared" ca="1" si="8"/>
        <v>0</v>
      </c>
      <c r="R10" s="8">
        <f t="shared" ca="1" si="8"/>
        <v>0</v>
      </c>
      <c r="S10" s="8">
        <f t="shared" ca="1" si="8"/>
        <v>0</v>
      </c>
      <c r="T10" s="8">
        <f t="shared" ca="1" si="8"/>
        <v>0</v>
      </c>
      <c r="U10" s="8">
        <f t="shared" ca="1" si="8"/>
        <v>90</v>
      </c>
      <c r="V10" s="8">
        <f t="shared" ca="1" si="8"/>
        <v>0</v>
      </c>
      <c r="W10" s="8">
        <f t="shared" ca="1" si="8"/>
        <v>0</v>
      </c>
      <c r="X10" s="8">
        <f t="shared" ca="1" si="8"/>
        <v>0</v>
      </c>
      <c r="Y10" s="8">
        <f t="shared" ca="1" si="8"/>
        <v>0</v>
      </c>
      <c r="Z10" s="8">
        <f t="shared" ca="1" si="8"/>
        <v>70</v>
      </c>
      <c r="AA10" s="8">
        <f t="shared" ca="1" si="8"/>
        <v>0</v>
      </c>
      <c r="AB10" s="8">
        <f t="shared" ca="1" si="8"/>
        <v>0</v>
      </c>
      <c r="AC10" s="8">
        <f t="shared" ca="1" si="8"/>
        <v>0</v>
      </c>
      <c r="AD10" s="8">
        <f t="shared" ca="1" si="8"/>
        <v>70</v>
      </c>
      <c r="AE10" s="8">
        <f t="shared" ca="1" si="8"/>
        <v>0</v>
      </c>
      <c r="AF10" s="8">
        <f t="shared" ca="1" si="8"/>
        <v>0</v>
      </c>
      <c r="AG10" s="8">
        <f t="shared" ca="1" si="8"/>
        <v>0</v>
      </c>
      <c r="AH10" s="8">
        <f t="shared" ca="1" si="8"/>
        <v>0</v>
      </c>
      <c r="AI10" s="8">
        <f t="shared" ca="1" si="8"/>
        <v>80</v>
      </c>
      <c r="AJ10" s="8">
        <f t="shared" ca="1" si="8"/>
        <v>0</v>
      </c>
      <c r="AK10" s="8">
        <f t="shared" ca="1" si="8"/>
        <v>0</v>
      </c>
      <c r="AL10" s="8">
        <f t="shared" ca="1" si="8"/>
        <v>0</v>
      </c>
      <c r="AM10" s="8">
        <f t="shared" ca="1" si="8"/>
        <v>0</v>
      </c>
      <c r="AN10" s="8">
        <f t="shared" ca="1" si="8"/>
        <v>90</v>
      </c>
      <c r="AO10" s="8">
        <f t="shared" ca="1" si="8"/>
        <v>0</v>
      </c>
      <c r="AP10" s="8">
        <f t="shared" ca="1" si="8"/>
        <v>0</v>
      </c>
    </row>
    <row r="11" spans="1:42" x14ac:dyDescent="0.3">
      <c r="D11" s="49" t="s">
        <v>147</v>
      </c>
      <c r="E11" s="50"/>
      <c r="F11" s="8">
        <f ca="1">MATCH(RAND(),Expirace!$O$3:$O$6,1)+1</f>
        <v>2</v>
      </c>
      <c r="G11" s="8">
        <f ca="1">MATCH(RAND(),Expirace!$O$3:$O$6,1)+1</f>
        <v>2</v>
      </c>
      <c r="H11" s="8">
        <f ca="1">MATCH(RAND(),Expirace!$O$3:$O$6,1)+1</f>
        <v>2</v>
      </c>
      <c r="I11" s="8">
        <f ca="1">MATCH(RAND(),Expirace!$O$3:$O$6,1)+1</f>
        <v>2</v>
      </c>
      <c r="J11" s="8">
        <f ca="1">MATCH(RAND(),Expirace!$O$3:$O$6,1)+1</f>
        <v>3</v>
      </c>
      <c r="K11" s="8">
        <f ca="1">MATCH(RAND(),Expirace!$O$3:$O$6,1)+1</f>
        <v>2</v>
      </c>
      <c r="L11" s="8">
        <f ca="1">MATCH(RAND(),Expirace!$O$3:$O$6,1)+1</f>
        <v>3</v>
      </c>
      <c r="M11" s="8">
        <f ca="1">MATCH(RAND(),Expirace!$O$3:$O$6,1)+1</f>
        <v>2</v>
      </c>
      <c r="N11" s="8">
        <f ca="1">MATCH(RAND(),Expirace!$O$3:$O$6,1)+1</f>
        <v>2</v>
      </c>
      <c r="O11" s="8">
        <f ca="1">MATCH(RAND(),Expirace!$O$3:$O$6,1)+1</f>
        <v>3</v>
      </c>
      <c r="P11" s="8">
        <f ca="1">MATCH(RAND(),Expirace!$O$3:$O$6,1)+1</f>
        <v>3</v>
      </c>
      <c r="Q11" s="8">
        <f ca="1">MATCH(RAND(),Expirace!$O$3:$O$6,1)+1</f>
        <v>2</v>
      </c>
      <c r="R11" s="8">
        <f ca="1">MATCH(RAND(),Expirace!$O$3:$O$6,1)+1</f>
        <v>4</v>
      </c>
      <c r="S11" s="8">
        <f ca="1">MATCH(RAND(),Expirace!$O$3:$O$6,1)+1</f>
        <v>2</v>
      </c>
      <c r="T11" s="8">
        <f ca="1">MATCH(RAND(),Expirace!$O$3:$O$6,1)+1</f>
        <v>3</v>
      </c>
      <c r="U11" s="8">
        <f ca="1">MATCH(RAND(),Expirace!$O$3:$O$6,1)+1</f>
        <v>2</v>
      </c>
      <c r="V11" s="8">
        <f ca="1">MATCH(RAND(),Expirace!$O$3:$O$6,1)+1</f>
        <v>4</v>
      </c>
      <c r="W11" s="8">
        <f ca="1">MATCH(RAND(),Expirace!$O$3:$O$6,1)+1</f>
        <v>2</v>
      </c>
      <c r="X11" s="8">
        <f ca="1">MATCH(RAND(),Expirace!$O$3:$O$6,1)+1</f>
        <v>3</v>
      </c>
      <c r="Y11" s="8">
        <f ca="1">MATCH(RAND(),Expirace!$O$3:$O$6,1)+1</f>
        <v>3</v>
      </c>
      <c r="Z11" s="8">
        <f ca="1">MATCH(RAND(),Expirace!$O$3:$O$6,1)+1</f>
        <v>2</v>
      </c>
      <c r="AA11" s="8">
        <f ca="1">MATCH(RAND(),Expirace!$O$3:$O$6,1)+1</f>
        <v>2</v>
      </c>
      <c r="AB11" s="8">
        <f ca="1">MATCH(RAND(),Expirace!$O$3:$O$6,1)+1</f>
        <v>2</v>
      </c>
      <c r="AC11" s="8">
        <f ca="1">MATCH(RAND(),Expirace!$O$3:$O$6,1)+1</f>
        <v>2</v>
      </c>
      <c r="AD11" s="8">
        <f ca="1">MATCH(RAND(),Expirace!$O$3:$O$6,1)+1</f>
        <v>2</v>
      </c>
      <c r="AE11" s="8">
        <f ca="1">MATCH(RAND(),Expirace!$O$3:$O$6,1)+1</f>
        <v>2</v>
      </c>
      <c r="AF11" s="8">
        <f ca="1">MATCH(RAND(),Expirace!$O$3:$O$6,1)+1</f>
        <v>4</v>
      </c>
      <c r="AG11" s="8">
        <f ca="1">MATCH(RAND(),Expirace!$O$3:$O$6,1)+1</f>
        <v>3</v>
      </c>
      <c r="AH11" s="8">
        <f ca="1">MATCH(RAND(),Expirace!$O$3:$O$6,1)+1</f>
        <v>3</v>
      </c>
      <c r="AI11" s="8">
        <f ca="1">MATCH(RAND(),Expirace!$O$3:$O$6,1)+1</f>
        <v>3</v>
      </c>
      <c r="AJ11" s="8">
        <f ca="1">MATCH(RAND(),Expirace!$O$3:$O$6,1)+1</f>
        <v>2</v>
      </c>
      <c r="AK11" s="8">
        <f ca="1">MATCH(RAND(),Expirace!$O$3:$O$6,1)+1</f>
        <v>2</v>
      </c>
      <c r="AL11" s="8">
        <f ca="1">MATCH(RAND(),Expirace!$O$3:$O$6,1)+1</f>
        <v>3</v>
      </c>
      <c r="AM11" s="8">
        <f ca="1">MATCH(RAND(),Expirace!$O$3:$O$6,1)+1</f>
        <v>2</v>
      </c>
      <c r="AN11" s="8">
        <f ca="1">MATCH(RAND(),Expirace!$O$3:$O$6,1)+1</f>
        <v>3</v>
      </c>
      <c r="AO11" s="8">
        <f ca="1">MATCH(RAND(),Expirace!$O$3:$O$6,1)+1</f>
        <v>3</v>
      </c>
      <c r="AP11" s="8">
        <f ca="1">MATCH(RAND(),Expirace!$O$3:$O$6,1)+1</f>
        <v>2</v>
      </c>
    </row>
    <row r="12" spans="1:42" x14ac:dyDescent="0.3">
      <c r="D12" s="44" t="s">
        <v>136</v>
      </c>
      <c r="E12" s="45"/>
      <c r="F12" s="8">
        <v>0</v>
      </c>
      <c r="G12" s="8">
        <f ca="1">ABS(ROUND(_xlfn.NORM.INV(RAND(),'Prodej CY'!$N$2,'Prodej CY'!$O$2),0))</f>
        <v>24</v>
      </c>
      <c r="H12" s="8">
        <f ca="1">ABS(ROUND(_xlfn.NORM.INV(RAND(),'Prodej CY'!$N$3,'Prodej CY'!$O$3),0))</f>
        <v>12</v>
      </c>
      <c r="I12" s="8">
        <f ca="1">ABS(ROUND(_xlfn.NORM.INV(RAND(),'Prodej CY'!$N$4,'Prodej CY'!$O$4),0))</f>
        <v>11</v>
      </c>
      <c r="J12" s="8">
        <f ca="1">ABS(ROUND(_xlfn.NORM.INV(RAND(),'Prodej CY'!$N$5,'Prodej CY'!$O$5),0))</f>
        <v>19</v>
      </c>
      <c r="K12" s="8">
        <f ca="1">ABS(ROUND(_xlfn.NORM.INV(RAND(),'Prodej CY'!$N$6,'Prodej CY'!$O$6),0))</f>
        <v>16</v>
      </c>
      <c r="L12" s="8">
        <f ca="1">ABS(ROUND(_xlfn.NORM.INV(RAND(),'Prodej CY'!$N$7,'Prodej CY'!$O$7),0))</f>
        <v>4</v>
      </c>
      <c r="M12" s="8">
        <f ca="1">ABS(ROUND(_xlfn.NORM.INV(RAND(),'Prodej CY'!$N$8,'Prodej CY'!$O$8),0))</f>
        <v>11</v>
      </c>
      <c r="N12" s="8">
        <f ca="1">ABS(ROUND(_xlfn.NORM.INV(RAND(),'Prodej CY'!$N$9,'Prodej CY'!$O$9),0))</f>
        <v>20</v>
      </c>
      <c r="O12" s="8">
        <f ca="1">ABS(ROUND(_xlfn.NORM.INV(RAND(),'Prodej CY'!$N$10,'Prodej CY'!$O$10),0))</f>
        <v>21</v>
      </c>
      <c r="P12" s="8">
        <f ca="1">ABS(ROUND(_xlfn.NORM.INV(RAND(),'Prodej CY'!$N$11,'Prodej CY'!$O$11),0))</f>
        <v>17</v>
      </c>
      <c r="Q12" s="8">
        <f ca="1">ABS(ROUND(_xlfn.NORM.INV(RAND(),'Prodej CY'!$N$12,'Prodej CY'!$O$12),0))</f>
        <v>15</v>
      </c>
      <c r="R12" s="8">
        <f ca="1">ABS(ROUND(_xlfn.NORM.INV(RAND(),'Prodej CY'!$N$13,'Prodej CY'!$O$13),0))</f>
        <v>15</v>
      </c>
      <c r="S12" s="8">
        <f ca="1">ABS(ROUND(_xlfn.NORM.INV(RAND(),'Prodej CY'!$N$2,'Prodej CY'!$O$2),0))</f>
        <v>3</v>
      </c>
      <c r="T12" s="8">
        <f ca="1">ABS(ROUND(_xlfn.NORM.INV(RAND(),'Prodej CY'!$N$3,'Prodej CY'!$O$3),0))</f>
        <v>11</v>
      </c>
      <c r="U12" s="8">
        <f ca="1">ABS(ROUND(_xlfn.NORM.INV(RAND(),'Prodej CY'!$N$4,'Prodej CY'!$O$4),0))</f>
        <v>18</v>
      </c>
      <c r="V12" s="8">
        <f ca="1">ABS(ROUND(_xlfn.NORM.INV(RAND(),'Prodej CY'!$N$5,'Prodej CY'!$O$5),0))</f>
        <v>10</v>
      </c>
      <c r="W12" s="8">
        <f ca="1">ABS(ROUND(_xlfn.NORM.INV(RAND(),'Prodej CY'!$N$6,'Prodej CY'!$O$6),0))</f>
        <v>15</v>
      </c>
      <c r="X12" s="8">
        <f ca="1">ABS(ROUND(_xlfn.NORM.INV(RAND(),'Prodej CY'!$N$7,'Prodej CY'!$O$7),0))</f>
        <v>17</v>
      </c>
      <c r="Y12" s="8">
        <f ca="1">ABS(ROUND(_xlfn.NORM.INV(RAND(),'Prodej CY'!$N$8,'Prodej CY'!$O$8),0))</f>
        <v>24</v>
      </c>
      <c r="Z12" s="8">
        <f ca="1">ABS(ROUND(_xlfn.NORM.INV(RAND(),'Prodej CY'!$N$9,'Prodej CY'!$O$9),0))</f>
        <v>25</v>
      </c>
      <c r="AA12" s="8">
        <f ca="1">ABS(ROUND(_xlfn.NORM.INV(RAND(),'Prodej CY'!$N$10,'Prodej CY'!$O$10),0))</f>
        <v>10</v>
      </c>
      <c r="AB12" s="8">
        <f ca="1">ABS(ROUND(_xlfn.NORM.INV(RAND(),'Prodej CY'!$N$11,'Prodej CY'!$O$11),0))</f>
        <v>19</v>
      </c>
      <c r="AC12" s="8">
        <f ca="1">ABS(ROUND(_xlfn.NORM.INV(RAND(),'Prodej CY'!$N$12,'Prodej CY'!$O$12),0))</f>
        <v>15</v>
      </c>
      <c r="AD12" s="8">
        <f ca="1">ABS(ROUND(_xlfn.NORM.INV(RAND(),'Prodej CY'!$N$13,'Prodej CY'!$O$13),0))</f>
        <v>13</v>
      </c>
      <c r="AE12" s="8">
        <f ca="1">ABS(ROUND(_xlfn.NORM.INV(RAND(),'Prodej CY'!$N$2,'Prodej CY'!$O$2),0))</f>
        <v>14</v>
      </c>
      <c r="AF12" s="8">
        <f ca="1">ABS(ROUND(_xlfn.NORM.INV(RAND(),'Prodej CY'!$N$3,'Prodej CY'!$O$3),0))</f>
        <v>14</v>
      </c>
      <c r="AG12" s="8">
        <f ca="1">ABS(ROUND(_xlfn.NORM.INV(RAND(),'Prodej CY'!$N$4,'Prodej CY'!$O$4),0))</f>
        <v>21</v>
      </c>
      <c r="AH12" s="8">
        <f ca="1">ABS(ROUND(_xlfn.NORM.INV(RAND(),'Prodej CY'!$N$5,'Prodej CY'!$O$5),0))</f>
        <v>23</v>
      </c>
      <c r="AI12" s="8">
        <f ca="1">ABS(ROUND(_xlfn.NORM.INV(RAND(),'Prodej CY'!$N$6,'Prodej CY'!$O$6),0))</f>
        <v>15</v>
      </c>
      <c r="AJ12" s="8">
        <f ca="1">ABS(ROUND(_xlfn.NORM.INV(RAND(),'Prodej CY'!$N$7,'Prodej CY'!$O$7),0))</f>
        <v>13</v>
      </c>
      <c r="AK12" s="8">
        <f ca="1">ABS(ROUND(_xlfn.NORM.INV(RAND(),'Prodej CY'!$N$8,'Prodej CY'!$O$8),0))</f>
        <v>9</v>
      </c>
      <c r="AL12" s="8">
        <f ca="1">ABS(ROUND(_xlfn.NORM.INV(RAND(),'Prodej CY'!$N$9,'Prodej CY'!$O$9),0))</f>
        <v>23</v>
      </c>
      <c r="AM12" s="8">
        <f ca="1">ABS(ROUND(_xlfn.NORM.INV(RAND(),'Prodej CY'!$N$10,'Prodej CY'!$O$10),0))</f>
        <v>15</v>
      </c>
      <c r="AN12" s="8">
        <f ca="1">ABS(ROUND(_xlfn.NORM.INV(RAND(),'Prodej CY'!$N$11,'Prodej CY'!$O$11),0))</f>
        <v>11</v>
      </c>
      <c r="AO12" s="8">
        <f ca="1">ABS(ROUND(_xlfn.NORM.INV(RAND(),'Prodej CY'!$N$12,'Prodej CY'!$O$12),0))</f>
        <v>7</v>
      </c>
      <c r="AP12" s="8">
        <f ca="1">ABS(ROUND(_xlfn.NORM.INV(RAND(),'Prodej CY'!$N$13,'Prodej CY'!$O$13),0))</f>
        <v>23</v>
      </c>
    </row>
    <row r="13" spans="1:42" x14ac:dyDescent="0.3">
      <c r="D13" s="46" t="s">
        <v>137</v>
      </c>
      <c r="E13" s="24" t="s">
        <v>129</v>
      </c>
      <c r="F13" s="34">
        <f>IF(F8&lt;F12,F8,F12)</f>
        <v>0</v>
      </c>
      <c r="G13" s="34">
        <f ca="1">IF(G2&gt;0,IF((G$12-G14-G15-G16-G17-G18)&gt;G2,G2,(G$12-G14-G15-G16-G17-G18)),0)</f>
        <v>24</v>
      </c>
      <c r="H13" s="34">
        <f t="shared" ref="H13:AP13" ca="1" si="9">IF(H2&gt;0,IF((H$12-H14-H15-H16-H17-H18)&gt;H2,H2,(H$12-H14-H15-H16-H17-H18)),0)</f>
        <v>0</v>
      </c>
      <c r="I13" s="34">
        <f t="shared" ca="1" si="9"/>
        <v>0</v>
      </c>
      <c r="J13" s="34">
        <f t="shared" ca="1" si="9"/>
        <v>0</v>
      </c>
      <c r="K13" s="34">
        <f t="shared" ca="1" si="9"/>
        <v>0</v>
      </c>
      <c r="L13" s="34">
        <f t="shared" ca="1" si="9"/>
        <v>0</v>
      </c>
      <c r="M13" s="34">
        <f t="shared" ca="1" si="9"/>
        <v>0</v>
      </c>
      <c r="N13" s="34">
        <f t="shared" ca="1" si="9"/>
        <v>0</v>
      </c>
      <c r="O13" s="34">
        <f t="shared" ca="1" si="9"/>
        <v>0</v>
      </c>
      <c r="P13" s="34">
        <f t="shared" ca="1" si="9"/>
        <v>0</v>
      </c>
      <c r="Q13" s="34">
        <f t="shared" ca="1" si="9"/>
        <v>0</v>
      </c>
      <c r="R13" s="34">
        <f t="shared" ca="1" si="9"/>
        <v>0</v>
      </c>
      <c r="S13" s="34">
        <f t="shared" ca="1" si="9"/>
        <v>0</v>
      </c>
      <c r="T13" s="34">
        <f t="shared" ca="1" si="9"/>
        <v>0</v>
      </c>
      <c r="U13" s="34">
        <f t="shared" ca="1" si="9"/>
        <v>0</v>
      </c>
      <c r="V13" s="34">
        <f t="shared" ca="1" si="9"/>
        <v>10</v>
      </c>
      <c r="W13" s="34">
        <f t="shared" ca="1" si="9"/>
        <v>0</v>
      </c>
      <c r="X13" s="34">
        <f t="shared" ca="1" si="9"/>
        <v>0</v>
      </c>
      <c r="Y13" s="34">
        <f t="shared" ca="1" si="9"/>
        <v>0</v>
      </c>
      <c r="Z13" s="34">
        <f t="shared" ca="1" si="9"/>
        <v>0</v>
      </c>
      <c r="AA13" s="34">
        <f t="shared" ca="1" si="9"/>
        <v>10</v>
      </c>
      <c r="AB13" s="34">
        <f t="shared" ca="1" si="9"/>
        <v>0</v>
      </c>
      <c r="AC13" s="34">
        <f t="shared" ca="1" si="9"/>
        <v>0</v>
      </c>
      <c r="AD13" s="34">
        <f t="shared" ca="1" si="9"/>
        <v>0</v>
      </c>
      <c r="AE13" s="34">
        <f t="shared" ca="1" si="9"/>
        <v>1</v>
      </c>
      <c r="AF13" s="34">
        <f t="shared" ca="1" si="9"/>
        <v>0</v>
      </c>
      <c r="AG13" s="34">
        <f t="shared" ca="1" si="9"/>
        <v>0</v>
      </c>
      <c r="AH13" s="34">
        <f t="shared" ca="1" si="9"/>
        <v>0</v>
      </c>
      <c r="AI13" s="34">
        <f t="shared" ca="1" si="9"/>
        <v>0</v>
      </c>
      <c r="AJ13" s="34">
        <f t="shared" ca="1" si="9"/>
        <v>0</v>
      </c>
      <c r="AK13" s="34">
        <f t="shared" ca="1" si="9"/>
        <v>0</v>
      </c>
      <c r="AL13" s="34">
        <f t="shared" ca="1" si="9"/>
        <v>0</v>
      </c>
      <c r="AM13" s="34">
        <f t="shared" ca="1" si="9"/>
        <v>0</v>
      </c>
      <c r="AN13" s="34">
        <f t="shared" ca="1" si="9"/>
        <v>0</v>
      </c>
      <c r="AO13" s="34">
        <f t="shared" ca="1" si="9"/>
        <v>0</v>
      </c>
      <c r="AP13" s="24">
        <f t="shared" ca="1" si="9"/>
        <v>0</v>
      </c>
    </row>
    <row r="14" spans="1:42" x14ac:dyDescent="0.3">
      <c r="D14" s="47"/>
      <c r="E14" s="9" t="s">
        <v>130</v>
      </c>
      <c r="F14" s="8">
        <f t="shared" ref="F14:F18" si="10">IF(F9&lt;F13,F9,F13)</f>
        <v>0</v>
      </c>
      <c r="G14" s="8">
        <f ca="1">IF(G3&gt;0,IF((G$12-G15-G16-G17-G18)&gt;G3,G3,(G$12-G15-G16-G17-G18)),0)</f>
        <v>0</v>
      </c>
      <c r="H14" s="8">
        <f t="shared" ref="H14:AP14" ca="1" si="11">IF(H3&gt;0,IF((H$12-H15-H16-H17-H18)&gt;H3,H3,(H$12-H15-H16-H17-H18)),0)</f>
        <v>12</v>
      </c>
      <c r="I14" s="8">
        <f t="shared" ca="1" si="11"/>
        <v>0</v>
      </c>
      <c r="J14" s="8">
        <f t="shared" ca="1" si="11"/>
        <v>0</v>
      </c>
      <c r="K14" s="8">
        <f t="shared" ca="1" si="11"/>
        <v>0</v>
      </c>
      <c r="L14" s="8">
        <f t="shared" ca="1" si="11"/>
        <v>0</v>
      </c>
      <c r="M14" s="8">
        <f t="shared" ca="1" si="11"/>
        <v>11</v>
      </c>
      <c r="N14" s="8">
        <f t="shared" ca="1" si="11"/>
        <v>0</v>
      </c>
      <c r="O14" s="8">
        <f t="shared" ca="1" si="11"/>
        <v>0</v>
      </c>
      <c r="P14" s="8">
        <f t="shared" ca="1" si="11"/>
        <v>0</v>
      </c>
      <c r="Q14" s="8">
        <f t="shared" ca="1" si="11"/>
        <v>14</v>
      </c>
      <c r="R14" s="8">
        <f t="shared" ca="1" si="11"/>
        <v>0</v>
      </c>
      <c r="S14" s="8">
        <f t="shared" ca="1" si="11"/>
        <v>0</v>
      </c>
      <c r="T14" s="8">
        <f t="shared" ca="1" si="11"/>
        <v>0</v>
      </c>
      <c r="U14" s="8">
        <f t="shared" ca="1" si="11"/>
        <v>0</v>
      </c>
      <c r="V14" s="8">
        <f t="shared" ca="1" si="11"/>
        <v>0</v>
      </c>
      <c r="W14" s="8">
        <f t="shared" ca="1" si="11"/>
        <v>15</v>
      </c>
      <c r="X14" s="8">
        <f t="shared" ca="1" si="11"/>
        <v>0</v>
      </c>
      <c r="Y14" s="8">
        <f t="shared" ca="1" si="11"/>
        <v>0</v>
      </c>
      <c r="Z14" s="8">
        <f t="shared" ca="1" si="11"/>
        <v>0</v>
      </c>
      <c r="AA14" s="8">
        <f t="shared" ca="1" si="11"/>
        <v>0</v>
      </c>
      <c r="AB14" s="8">
        <f t="shared" ca="1" si="11"/>
        <v>19</v>
      </c>
      <c r="AC14" s="8">
        <f t="shared" ca="1" si="11"/>
        <v>0</v>
      </c>
      <c r="AD14" s="8">
        <f t="shared" ca="1" si="11"/>
        <v>0</v>
      </c>
      <c r="AE14" s="8">
        <f t="shared" ca="1" si="11"/>
        <v>0</v>
      </c>
      <c r="AF14" s="8">
        <f t="shared" ca="1" si="11"/>
        <v>14</v>
      </c>
      <c r="AG14" s="8">
        <f t="shared" ca="1" si="11"/>
        <v>0</v>
      </c>
      <c r="AH14" s="8">
        <f t="shared" ca="1" si="11"/>
        <v>0</v>
      </c>
      <c r="AI14" s="8">
        <f t="shared" ca="1" si="11"/>
        <v>0</v>
      </c>
      <c r="AJ14" s="8">
        <f t="shared" ca="1" si="11"/>
        <v>13</v>
      </c>
      <c r="AK14" s="8">
        <f t="shared" ca="1" si="11"/>
        <v>0</v>
      </c>
      <c r="AL14" s="8">
        <f t="shared" ca="1" si="11"/>
        <v>0</v>
      </c>
      <c r="AM14" s="8">
        <f t="shared" ca="1" si="11"/>
        <v>0</v>
      </c>
      <c r="AN14" s="8">
        <f t="shared" ca="1" si="11"/>
        <v>0</v>
      </c>
      <c r="AO14" s="8">
        <f t="shared" ca="1" si="11"/>
        <v>7</v>
      </c>
      <c r="AP14" s="9">
        <f t="shared" ca="1" si="11"/>
        <v>0</v>
      </c>
    </row>
    <row r="15" spans="1:42" x14ac:dyDescent="0.3">
      <c r="D15" s="47"/>
      <c r="E15" s="9" t="s">
        <v>131</v>
      </c>
      <c r="F15" s="8">
        <f t="shared" si="10"/>
        <v>0</v>
      </c>
      <c r="G15" s="8">
        <f ca="1">IF(G4&gt;0,IF((G$12-G16-G17-G18)&gt;G4,G4,(G$12-G16-G17-G18)),0)</f>
        <v>0</v>
      </c>
      <c r="H15" s="8">
        <f t="shared" ref="H15:AP15" ca="1" si="12">IF(H4&gt;0,IF((H$12-H16-H17-H18)&gt;H4,H4,(H$12-H16-H17-H18)),0)</f>
        <v>0</v>
      </c>
      <c r="I15" s="8">
        <f t="shared" ca="1" si="12"/>
        <v>11</v>
      </c>
      <c r="J15" s="8">
        <f t="shared" ca="1" si="12"/>
        <v>0</v>
      </c>
      <c r="K15" s="8">
        <f t="shared" ca="1" si="12"/>
        <v>0</v>
      </c>
      <c r="L15" s="8">
        <f t="shared" ca="1" si="12"/>
        <v>0</v>
      </c>
      <c r="M15" s="8">
        <f t="shared" ca="1" si="12"/>
        <v>0</v>
      </c>
      <c r="N15" s="8">
        <f t="shared" ca="1" si="12"/>
        <v>20</v>
      </c>
      <c r="O15" s="8">
        <f t="shared" ca="1" si="12"/>
        <v>0</v>
      </c>
      <c r="P15" s="8">
        <f t="shared" ca="1" si="12"/>
        <v>0</v>
      </c>
      <c r="Q15" s="8">
        <f t="shared" ca="1" si="12"/>
        <v>0</v>
      </c>
      <c r="R15" s="8">
        <f t="shared" ca="1" si="12"/>
        <v>15</v>
      </c>
      <c r="S15" s="8">
        <f t="shared" ca="1" si="12"/>
        <v>0</v>
      </c>
      <c r="T15" s="8">
        <f t="shared" ca="1" si="12"/>
        <v>0</v>
      </c>
      <c r="U15" s="8">
        <f t="shared" ca="1" si="12"/>
        <v>0</v>
      </c>
      <c r="V15" s="8">
        <f t="shared" ca="1" si="12"/>
        <v>0</v>
      </c>
      <c r="W15" s="8">
        <f t="shared" ca="1" si="12"/>
        <v>0</v>
      </c>
      <c r="X15" s="8">
        <f t="shared" ca="1" si="12"/>
        <v>17</v>
      </c>
      <c r="Y15" s="8">
        <f t="shared" ca="1" si="12"/>
        <v>0</v>
      </c>
      <c r="Z15" s="8">
        <f t="shared" ca="1" si="12"/>
        <v>0</v>
      </c>
      <c r="AA15" s="8">
        <f t="shared" ca="1" si="12"/>
        <v>0</v>
      </c>
      <c r="AB15" s="8">
        <f t="shared" ca="1" si="12"/>
        <v>0</v>
      </c>
      <c r="AC15" s="8">
        <f t="shared" ca="1" si="12"/>
        <v>15</v>
      </c>
      <c r="AD15" s="8">
        <f t="shared" ca="1" si="12"/>
        <v>0</v>
      </c>
      <c r="AE15" s="8">
        <f t="shared" ca="1" si="12"/>
        <v>0</v>
      </c>
      <c r="AF15" s="8">
        <f t="shared" ca="1" si="12"/>
        <v>0</v>
      </c>
      <c r="AG15" s="8">
        <f t="shared" ca="1" si="12"/>
        <v>21</v>
      </c>
      <c r="AH15" s="8">
        <f t="shared" ca="1" si="12"/>
        <v>0</v>
      </c>
      <c r="AI15" s="8">
        <f t="shared" ca="1" si="12"/>
        <v>0</v>
      </c>
      <c r="AJ15" s="8">
        <f t="shared" ca="1" si="12"/>
        <v>0</v>
      </c>
      <c r="AK15" s="8">
        <f t="shared" ca="1" si="12"/>
        <v>9</v>
      </c>
      <c r="AL15" s="8">
        <f t="shared" ca="1" si="12"/>
        <v>0</v>
      </c>
      <c r="AM15" s="8">
        <f t="shared" ca="1" si="12"/>
        <v>0</v>
      </c>
      <c r="AN15" s="8">
        <f t="shared" ca="1" si="12"/>
        <v>0</v>
      </c>
      <c r="AO15" s="8">
        <f t="shared" ca="1" si="12"/>
        <v>0</v>
      </c>
      <c r="AP15" s="9">
        <f t="shared" ca="1" si="12"/>
        <v>23</v>
      </c>
    </row>
    <row r="16" spans="1:42" x14ac:dyDescent="0.3">
      <c r="D16" s="47"/>
      <c r="E16" s="9" t="s">
        <v>132</v>
      </c>
      <c r="F16" s="8">
        <f t="shared" ca="1" si="10"/>
        <v>0</v>
      </c>
      <c r="G16" s="8">
        <f ca="1">IF(G5&gt;0,IF((G$12-G17-G18)&gt;G5,G5,(G$12-G17-G18)),0)</f>
        <v>0</v>
      </c>
      <c r="H16" s="8">
        <f t="shared" ref="H16:AP16" ca="1" si="13">IF(H5&gt;0,IF((H$12-H17-H18)&gt;H5,H5,(H$12-H17-H18)),0)</f>
        <v>0</v>
      </c>
      <c r="I16" s="8">
        <f t="shared" ca="1" si="13"/>
        <v>0</v>
      </c>
      <c r="J16" s="8">
        <f t="shared" ca="1" si="13"/>
        <v>19</v>
      </c>
      <c r="K16" s="8">
        <f t="shared" ca="1" si="13"/>
        <v>0</v>
      </c>
      <c r="L16" s="8">
        <f t="shared" ca="1" si="13"/>
        <v>0</v>
      </c>
      <c r="M16" s="8">
        <f t="shared" ca="1" si="13"/>
        <v>0</v>
      </c>
      <c r="N16" s="8">
        <f t="shared" ca="1" si="13"/>
        <v>0</v>
      </c>
      <c r="O16" s="8">
        <f t="shared" ca="1" si="13"/>
        <v>21</v>
      </c>
      <c r="P16" s="8">
        <f t="shared" ca="1" si="13"/>
        <v>0</v>
      </c>
      <c r="Q16" s="8">
        <f t="shared" ca="1" si="13"/>
        <v>0</v>
      </c>
      <c r="R16" s="8">
        <f t="shared" ca="1" si="13"/>
        <v>0</v>
      </c>
      <c r="S16" s="8">
        <f t="shared" ca="1" si="13"/>
        <v>3</v>
      </c>
      <c r="T16" s="8">
        <f t="shared" ca="1" si="13"/>
        <v>0</v>
      </c>
      <c r="U16" s="8">
        <f t="shared" ca="1" si="13"/>
        <v>0</v>
      </c>
      <c r="V16" s="8">
        <f t="shared" ca="1" si="13"/>
        <v>0</v>
      </c>
      <c r="W16" s="8">
        <f t="shared" ca="1" si="13"/>
        <v>0</v>
      </c>
      <c r="X16" s="8">
        <f t="shared" ca="1" si="13"/>
        <v>0</v>
      </c>
      <c r="Y16" s="8">
        <f t="shared" ca="1" si="13"/>
        <v>24</v>
      </c>
      <c r="Z16" s="8">
        <f t="shared" ca="1" si="13"/>
        <v>0</v>
      </c>
      <c r="AA16" s="8">
        <f t="shared" ca="1" si="13"/>
        <v>0</v>
      </c>
      <c r="AB16" s="8">
        <f t="shared" ca="1" si="13"/>
        <v>0</v>
      </c>
      <c r="AC16" s="8">
        <f t="shared" ca="1" si="13"/>
        <v>0</v>
      </c>
      <c r="AD16" s="8">
        <f t="shared" ca="1" si="13"/>
        <v>13</v>
      </c>
      <c r="AE16" s="8">
        <f t="shared" ca="1" si="13"/>
        <v>0</v>
      </c>
      <c r="AF16" s="8">
        <f t="shared" ca="1" si="13"/>
        <v>0</v>
      </c>
      <c r="AG16" s="8">
        <f t="shared" ca="1" si="13"/>
        <v>0</v>
      </c>
      <c r="AH16" s="8">
        <f t="shared" ca="1" si="13"/>
        <v>23</v>
      </c>
      <c r="AI16" s="8">
        <f t="shared" ca="1" si="13"/>
        <v>0</v>
      </c>
      <c r="AJ16" s="8">
        <f t="shared" ca="1" si="13"/>
        <v>0</v>
      </c>
      <c r="AK16" s="8">
        <f t="shared" ca="1" si="13"/>
        <v>0</v>
      </c>
      <c r="AL16" s="8">
        <f t="shared" ca="1" si="13"/>
        <v>23</v>
      </c>
      <c r="AM16" s="8">
        <f t="shared" ca="1" si="13"/>
        <v>0</v>
      </c>
      <c r="AN16" s="8">
        <f t="shared" ca="1" si="13"/>
        <v>0</v>
      </c>
      <c r="AO16" s="8">
        <f t="shared" ca="1" si="13"/>
        <v>0</v>
      </c>
      <c r="AP16" s="9">
        <f t="shared" ca="1" si="13"/>
        <v>0</v>
      </c>
    </row>
    <row r="17" spans="4:42" x14ac:dyDescent="0.3">
      <c r="D17" s="47"/>
      <c r="E17" s="9" t="s">
        <v>133</v>
      </c>
      <c r="F17" s="8">
        <f t="shared" ca="1" si="10"/>
        <v>0</v>
      </c>
      <c r="G17" s="8">
        <f ca="1">IF(G6&gt;0,IF((G$12-G18)&gt;G6,G6,(G$12-G18)),0)</f>
        <v>0</v>
      </c>
      <c r="H17" s="8">
        <f t="shared" ref="H17:AP17" ca="1" si="14">IF(H6&gt;0,IF((H$12-H18)&gt;H6,H6,(H$12-H18)),0)</f>
        <v>0</v>
      </c>
      <c r="I17" s="8">
        <f t="shared" ca="1" si="14"/>
        <v>0</v>
      </c>
      <c r="J17" s="8">
        <f t="shared" ca="1" si="14"/>
        <v>0</v>
      </c>
      <c r="K17" s="8">
        <f t="shared" ca="1" si="14"/>
        <v>16</v>
      </c>
      <c r="L17" s="8">
        <f t="shared" ca="1" si="14"/>
        <v>0</v>
      </c>
      <c r="M17" s="8">
        <f t="shared" ca="1" si="14"/>
        <v>0</v>
      </c>
      <c r="N17" s="8">
        <f t="shared" ca="1" si="14"/>
        <v>0</v>
      </c>
      <c r="O17" s="8">
        <f t="shared" ca="1" si="14"/>
        <v>0</v>
      </c>
      <c r="P17" s="8">
        <f t="shared" ca="1" si="14"/>
        <v>17</v>
      </c>
      <c r="Q17" s="8">
        <f t="shared" ca="1" si="14"/>
        <v>0</v>
      </c>
      <c r="R17" s="8">
        <f t="shared" ca="1" si="14"/>
        <v>0</v>
      </c>
      <c r="S17" s="8">
        <f t="shared" ca="1" si="14"/>
        <v>0</v>
      </c>
      <c r="T17" s="8">
        <f t="shared" ca="1" si="14"/>
        <v>11</v>
      </c>
      <c r="U17" s="8">
        <f t="shared" ca="1" si="14"/>
        <v>0</v>
      </c>
      <c r="V17" s="8">
        <f t="shared" ca="1" si="14"/>
        <v>0</v>
      </c>
      <c r="W17" s="8">
        <f t="shared" ca="1" si="14"/>
        <v>0</v>
      </c>
      <c r="X17" s="8">
        <f t="shared" ca="1" si="14"/>
        <v>0</v>
      </c>
      <c r="Y17" s="8">
        <f t="shared" ca="1" si="14"/>
        <v>0</v>
      </c>
      <c r="Z17" s="8">
        <f t="shared" ca="1" si="14"/>
        <v>24</v>
      </c>
      <c r="AA17" s="8">
        <f t="shared" ca="1" si="14"/>
        <v>0</v>
      </c>
      <c r="AB17" s="8">
        <f t="shared" ca="1" si="14"/>
        <v>0</v>
      </c>
      <c r="AC17" s="8">
        <f t="shared" ca="1" si="14"/>
        <v>0</v>
      </c>
      <c r="AD17" s="8">
        <f t="shared" ca="1" si="14"/>
        <v>0</v>
      </c>
      <c r="AE17" s="8">
        <f t="shared" ca="1" si="14"/>
        <v>13</v>
      </c>
      <c r="AF17" s="8">
        <f t="shared" ca="1" si="14"/>
        <v>0</v>
      </c>
      <c r="AG17" s="8">
        <f t="shared" ca="1" si="14"/>
        <v>0</v>
      </c>
      <c r="AH17" s="8">
        <f t="shared" ca="1" si="14"/>
        <v>0</v>
      </c>
      <c r="AI17" s="8">
        <f t="shared" ca="1" si="14"/>
        <v>11</v>
      </c>
      <c r="AJ17" s="8">
        <f t="shared" ca="1" si="14"/>
        <v>0</v>
      </c>
      <c r="AK17" s="8">
        <f t="shared" ca="1" si="14"/>
        <v>0</v>
      </c>
      <c r="AL17" s="8">
        <f t="shared" ca="1" si="14"/>
        <v>0</v>
      </c>
      <c r="AM17" s="8">
        <f t="shared" ca="1" si="14"/>
        <v>15</v>
      </c>
      <c r="AN17" s="8">
        <f t="shared" ca="1" si="14"/>
        <v>0</v>
      </c>
      <c r="AO17" s="8">
        <f t="shared" ca="1" si="14"/>
        <v>0</v>
      </c>
      <c r="AP17" s="9">
        <f t="shared" ca="1" si="14"/>
        <v>0</v>
      </c>
    </row>
    <row r="18" spans="4:42" x14ac:dyDescent="0.3">
      <c r="D18" s="47"/>
      <c r="E18" s="9" t="s">
        <v>134</v>
      </c>
      <c r="F18" s="8">
        <f t="shared" ca="1" si="10"/>
        <v>0</v>
      </c>
      <c r="G18" s="8">
        <f ca="1">IF(G7&gt;0,IF(G$12&gt;G7,G7,G$12),0)</f>
        <v>0</v>
      </c>
      <c r="H18" s="8">
        <f t="shared" ref="H18:AP18" ca="1" si="15">IF(H7&gt;0,IF(H$12&gt;H7,H7,H$12),0)</f>
        <v>0</v>
      </c>
      <c r="I18" s="8">
        <f t="shared" ca="1" si="15"/>
        <v>0</v>
      </c>
      <c r="J18" s="8">
        <f t="shared" ca="1" si="15"/>
        <v>0</v>
      </c>
      <c r="K18" s="8">
        <f t="shared" ca="1" si="15"/>
        <v>0</v>
      </c>
      <c r="L18" s="8">
        <f t="shared" ca="1" si="15"/>
        <v>4</v>
      </c>
      <c r="M18" s="8">
        <f t="shared" ca="1" si="15"/>
        <v>0</v>
      </c>
      <c r="N18" s="8">
        <f t="shared" ca="1" si="15"/>
        <v>0</v>
      </c>
      <c r="O18" s="8">
        <f t="shared" ca="1" si="15"/>
        <v>0</v>
      </c>
      <c r="P18" s="8">
        <f t="shared" ca="1" si="15"/>
        <v>0</v>
      </c>
      <c r="Q18" s="8">
        <f t="shared" ca="1" si="15"/>
        <v>1</v>
      </c>
      <c r="R18" s="8">
        <f t="shared" ca="1" si="15"/>
        <v>0</v>
      </c>
      <c r="S18" s="8">
        <f t="shared" ca="1" si="15"/>
        <v>0</v>
      </c>
      <c r="T18" s="8">
        <f t="shared" ca="1" si="15"/>
        <v>0</v>
      </c>
      <c r="U18" s="8">
        <f t="shared" ca="1" si="15"/>
        <v>18</v>
      </c>
      <c r="V18" s="8">
        <f t="shared" ca="1" si="15"/>
        <v>0</v>
      </c>
      <c r="W18" s="8">
        <f t="shared" ca="1" si="15"/>
        <v>0</v>
      </c>
      <c r="X18" s="8">
        <f t="shared" ca="1" si="15"/>
        <v>0</v>
      </c>
      <c r="Y18" s="8">
        <f t="shared" ca="1" si="15"/>
        <v>0</v>
      </c>
      <c r="Z18" s="8">
        <f t="shared" ca="1" si="15"/>
        <v>0</v>
      </c>
      <c r="AA18" s="8">
        <f t="shared" ca="1" si="15"/>
        <v>0</v>
      </c>
      <c r="AB18" s="8">
        <f t="shared" ca="1" si="15"/>
        <v>0</v>
      </c>
      <c r="AC18" s="8">
        <f t="shared" ca="1" si="15"/>
        <v>0</v>
      </c>
      <c r="AD18" s="8">
        <f t="shared" ca="1" si="15"/>
        <v>0</v>
      </c>
      <c r="AE18" s="8">
        <f t="shared" ca="1" si="15"/>
        <v>0</v>
      </c>
      <c r="AF18" s="8">
        <f t="shared" ca="1" si="15"/>
        <v>0</v>
      </c>
      <c r="AG18" s="8">
        <f t="shared" ca="1" si="15"/>
        <v>0</v>
      </c>
      <c r="AH18" s="8">
        <f t="shared" ca="1" si="15"/>
        <v>0</v>
      </c>
      <c r="AI18" s="8">
        <f t="shared" ca="1" si="15"/>
        <v>0</v>
      </c>
      <c r="AJ18" s="8">
        <f t="shared" ca="1" si="15"/>
        <v>0</v>
      </c>
      <c r="AK18" s="8">
        <f t="shared" ca="1" si="15"/>
        <v>0</v>
      </c>
      <c r="AL18" s="8">
        <f t="shared" ca="1" si="15"/>
        <v>0</v>
      </c>
      <c r="AM18" s="8">
        <f t="shared" ca="1" si="15"/>
        <v>0</v>
      </c>
      <c r="AN18" s="8">
        <f t="shared" ca="1" si="15"/>
        <v>11</v>
      </c>
      <c r="AO18" s="8">
        <f t="shared" ca="1" si="15"/>
        <v>0</v>
      </c>
      <c r="AP18" s="9">
        <f t="shared" ca="1" si="15"/>
        <v>0</v>
      </c>
    </row>
    <row r="19" spans="4:42" s="1" customFormat="1" x14ac:dyDescent="0.3">
      <c r="D19" s="48"/>
      <c r="E19" s="35" t="s">
        <v>139</v>
      </c>
      <c r="F19" s="36">
        <f ca="1">SUM(F13:F18)</f>
        <v>0</v>
      </c>
      <c r="G19" s="36">
        <f ca="1">SUM(G13:G18)</f>
        <v>24</v>
      </c>
      <c r="H19" s="36">
        <f t="shared" ref="H19:AP19" ca="1" si="16">SUM(H13:H18)</f>
        <v>12</v>
      </c>
      <c r="I19" s="36">
        <f t="shared" ca="1" si="16"/>
        <v>11</v>
      </c>
      <c r="J19" s="36">
        <f t="shared" ca="1" si="16"/>
        <v>19</v>
      </c>
      <c r="K19" s="36">
        <f t="shared" ca="1" si="16"/>
        <v>16</v>
      </c>
      <c r="L19" s="36">
        <f t="shared" ca="1" si="16"/>
        <v>4</v>
      </c>
      <c r="M19" s="36">
        <f t="shared" ca="1" si="16"/>
        <v>11</v>
      </c>
      <c r="N19" s="36">
        <f t="shared" ca="1" si="16"/>
        <v>20</v>
      </c>
      <c r="O19" s="36">
        <f t="shared" ca="1" si="16"/>
        <v>21</v>
      </c>
      <c r="P19" s="36">
        <f t="shared" ca="1" si="16"/>
        <v>17</v>
      </c>
      <c r="Q19" s="36">
        <f t="shared" ca="1" si="16"/>
        <v>15</v>
      </c>
      <c r="R19" s="36">
        <f t="shared" ca="1" si="16"/>
        <v>15</v>
      </c>
      <c r="S19" s="36">
        <f t="shared" ca="1" si="16"/>
        <v>3</v>
      </c>
      <c r="T19" s="36">
        <f t="shared" ca="1" si="16"/>
        <v>11</v>
      </c>
      <c r="U19" s="36">
        <f t="shared" ca="1" si="16"/>
        <v>18</v>
      </c>
      <c r="V19" s="36">
        <f t="shared" ca="1" si="16"/>
        <v>10</v>
      </c>
      <c r="W19" s="36">
        <f t="shared" ca="1" si="16"/>
        <v>15</v>
      </c>
      <c r="X19" s="36">
        <f t="shared" ca="1" si="16"/>
        <v>17</v>
      </c>
      <c r="Y19" s="36">
        <f t="shared" ca="1" si="16"/>
        <v>24</v>
      </c>
      <c r="Z19" s="36">
        <f t="shared" ca="1" si="16"/>
        <v>24</v>
      </c>
      <c r="AA19" s="36">
        <f t="shared" ca="1" si="16"/>
        <v>10</v>
      </c>
      <c r="AB19" s="36">
        <f t="shared" ca="1" si="16"/>
        <v>19</v>
      </c>
      <c r="AC19" s="36">
        <f t="shared" ca="1" si="16"/>
        <v>15</v>
      </c>
      <c r="AD19" s="36">
        <f t="shared" ca="1" si="16"/>
        <v>13</v>
      </c>
      <c r="AE19" s="36">
        <f t="shared" ca="1" si="16"/>
        <v>14</v>
      </c>
      <c r="AF19" s="36">
        <f t="shared" ca="1" si="16"/>
        <v>14</v>
      </c>
      <c r="AG19" s="36">
        <f t="shared" ca="1" si="16"/>
        <v>21</v>
      </c>
      <c r="AH19" s="36">
        <f t="shared" ca="1" si="16"/>
        <v>23</v>
      </c>
      <c r="AI19" s="36">
        <f t="shared" ca="1" si="16"/>
        <v>11</v>
      </c>
      <c r="AJ19" s="36">
        <f t="shared" ca="1" si="16"/>
        <v>13</v>
      </c>
      <c r="AK19" s="36">
        <f t="shared" ca="1" si="16"/>
        <v>9</v>
      </c>
      <c r="AL19" s="36">
        <f t="shared" ca="1" si="16"/>
        <v>23</v>
      </c>
      <c r="AM19" s="36">
        <f t="shared" ca="1" si="16"/>
        <v>15</v>
      </c>
      <c r="AN19" s="36">
        <f t="shared" ca="1" si="16"/>
        <v>11</v>
      </c>
      <c r="AO19" s="36">
        <f t="shared" ca="1" si="16"/>
        <v>7</v>
      </c>
      <c r="AP19" s="35">
        <f t="shared" ca="1" si="16"/>
        <v>23</v>
      </c>
    </row>
    <row r="20" spans="4:42" x14ac:dyDescent="0.3">
      <c r="D20" s="49" t="s">
        <v>145</v>
      </c>
      <c r="E20" s="50"/>
      <c r="F20" s="30">
        <f>$B$9</f>
        <v>10000</v>
      </c>
      <c r="G20" s="30">
        <f t="shared" ref="G20:AP20" si="17">$B$9</f>
        <v>10000</v>
      </c>
      <c r="H20" s="30">
        <f t="shared" si="17"/>
        <v>10000</v>
      </c>
      <c r="I20" s="30">
        <f t="shared" si="17"/>
        <v>10000</v>
      </c>
      <c r="J20" s="30">
        <f t="shared" si="17"/>
        <v>10000</v>
      </c>
      <c r="K20" s="30">
        <f t="shared" si="17"/>
        <v>10000</v>
      </c>
      <c r="L20" s="30">
        <f t="shared" si="17"/>
        <v>10000</v>
      </c>
      <c r="M20" s="30">
        <f t="shared" si="17"/>
        <v>10000</v>
      </c>
      <c r="N20" s="30">
        <f t="shared" si="17"/>
        <v>10000</v>
      </c>
      <c r="O20" s="30">
        <f t="shared" si="17"/>
        <v>10000</v>
      </c>
      <c r="P20" s="30">
        <f t="shared" si="17"/>
        <v>10000</v>
      </c>
      <c r="Q20" s="30">
        <f t="shared" si="17"/>
        <v>10000</v>
      </c>
      <c r="R20" s="30">
        <f t="shared" si="17"/>
        <v>10000</v>
      </c>
      <c r="S20" s="30">
        <f t="shared" si="17"/>
        <v>10000</v>
      </c>
      <c r="T20" s="30">
        <f t="shared" si="17"/>
        <v>10000</v>
      </c>
      <c r="U20" s="30">
        <f t="shared" si="17"/>
        <v>10000</v>
      </c>
      <c r="V20" s="30">
        <f t="shared" si="17"/>
        <v>10000</v>
      </c>
      <c r="W20" s="30">
        <f t="shared" si="17"/>
        <v>10000</v>
      </c>
      <c r="X20" s="30">
        <f t="shared" si="17"/>
        <v>10000</v>
      </c>
      <c r="Y20" s="30">
        <f t="shared" si="17"/>
        <v>10000</v>
      </c>
      <c r="Z20" s="30">
        <f t="shared" si="17"/>
        <v>10000</v>
      </c>
      <c r="AA20" s="30">
        <f t="shared" si="17"/>
        <v>10000</v>
      </c>
      <c r="AB20" s="30">
        <f t="shared" si="17"/>
        <v>10000</v>
      </c>
      <c r="AC20" s="30">
        <f t="shared" si="17"/>
        <v>10000</v>
      </c>
      <c r="AD20" s="30">
        <f t="shared" si="17"/>
        <v>10000</v>
      </c>
      <c r="AE20" s="30">
        <f t="shared" si="17"/>
        <v>10000</v>
      </c>
      <c r="AF20" s="30">
        <f t="shared" si="17"/>
        <v>10000</v>
      </c>
      <c r="AG20" s="30">
        <f t="shared" si="17"/>
        <v>10000</v>
      </c>
      <c r="AH20" s="30">
        <f t="shared" si="17"/>
        <v>10000</v>
      </c>
      <c r="AI20" s="30">
        <f t="shared" si="17"/>
        <v>10000</v>
      </c>
      <c r="AJ20" s="30">
        <f t="shared" si="17"/>
        <v>10000</v>
      </c>
      <c r="AK20" s="30">
        <f t="shared" si="17"/>
        <v>10000</v>
      </c>
      <c r="AL20" s="30">
        <f t="shared" si="17"/>
        <v>10000</v>
      </c>
      <c r="AM20" s="30">
        <f t="shared" si="17"/>
        <v>10000</v>
      </c>
      <c r="AN20" s="30">
        <f t="shared" si="17"/>
        <v>10000</v>
      </c>
      <c r="AO20" s="30">
        <f t="shared" si="17"/>
        <v>10000</v>
      </c>
      <c r="AP20" s="31">
        <f t="shared" si="17"/>
        <v>10000</v>
      </c>
    </row>
    <row r="21" spans="4:42" x14ac:dyDescent="0.3">
      <c r="D21" s="49" t="s">
        <v>144</v>
      </c>
      <c r="E21" s="50"/>
      <c r="F21" s="30">
        <f>F9*$B$6</f>
        <v>0</v>
      </c>
      <c r="G21" s="30">
        <f ca="1">G9*$B$6</f>
        <v>0</v>
      </c>
      <c r="H21" s="30">
        <f t="shared" ref="H21:AP21" ca="1" si="18">H9*$B$6</f>
        <v>0</v>
      </c>
      <c r="I21" s="30">
        <f t="shared" ca="1" si="18"/>
        <v>0</v>
      </c>
      <c r="J21" s="30">
        <f t="shared" ca="1" si="18"/>
        <v>0</v>
      </c>
      <c r="K21" s="30">
        <f t="shared" ca="1" si="18"/>
        <v>0</v>
      </c>
      <c r="L21" s="30">
        <f t="shared" ca="1" si="18"/>
        <v>0</v>
      </c>
      <c r="M21" s="30">
        <f t="shared" ca="1" si="18"/>
        <v>36.799999999999997</v>
      </c>
      <c r="N21" s="30">
        <f t="shared" ca="1" si="18"/>
        <v>0</v>
      </c>
      <c r="O21" s="30">
        <f t="shared" ca="1" si="18"/>
        <v>0</v>
      </c>
      <c r="P21" s="30">
        <f t="shared" ca="1" si="18"/>
        <v>0</v>
      </c>
      <c r="Q21" s="30">
        <f t="shared" ca="1" si="18"/>
        <v>0</v>
      </c>
      <c r="R21" s="30">
        <f t="shared" ca="1" si="18"/>
        <v>0</v>
      </c>
      <c r="S21" s="30">
        <f t="shared" ca="1" si="18"/>
        <v>0</v>
      </c>
      <c r="T21" s="30">
        <f t="shared" ca="1" si="18"/>
        <v>0</v>
      </c>
      <c r="U21" s="30">
        <f t="shared" ca="1" si="18"/>
        <v>0</v>
      </c>
      <c r="V21" s="30">
        <f t="shared" ca="1" si="18"/>
        <v>174.79999999999998</v>
      </c>
      <c r="W21" s="30">
        <f t="shared" ca="1" si="18"/>
        <v>0</v>
      </c>
      <c r="X21" s="30">
        <f t="shared" ca="1" si="18"/>
        <v>0</v>
      </c>
      <c r="Y21" s="30">
        <f t="shared" ca="1" si="18"/>
        <v>0</v>
      </c>
      <c r="Z21" s="30">
        <f t="shared" ca="1" si="18"/>
        <v>0</v>
      </c>
      <c r="AA21" s="30">
        <f t="shared" ca="1" si="18"/>
        <v>0</v>
      </c>
      <c r="AB21" s="30">
        <f t="shared" ca="1" si="18"/>
        <v>0</v>
      </c>
      <c r="AC21" s="30">
        <f t="shared" ca="1" si="18"/>
        <v>0</v>
      </c>
      <c r="AD21" s="30">
        <f t="shared" ca="1" si="18"/>
        <v>0</v>
      </c>
      <c r="AE21" s="30">
        <f t="shared" ca="1" si="18"/>
        <v>0</v>
      </c>
      <c r="AF21" s="30">
        <f t="shared" ca="1" si="18"/>
        <v>0</v>
      </c>
      <c r="AG21" s="30">
        <f t="shared" ca="1" si="18"/>
        <v>0</v>
      </c>
      <c r="AH21" s="30">
        <f t="shared" ca="1" si="18"/>
        <v>0</v>
      </c>
      <c r="AI21" s="30">
        <f t="shared" ca="1" si="18"/>
        <v>0</v>
      </c>
      <c r="AJ21" s="30">
        <f t="shared" ca="1" si="18"/>
        <v>0</v>
      </c>
      <c r="AK21" s="30">
        <f t="shared" ca="1" si="18"/>
        <v>0</v>
      </c>
      <c r="AL21" s="30">
        <f t="shared" ca="1" si="18"/>
        <v>0</v>
      </c>
      <c r="AM21" s="30">
        <f t="shared" ca="1" si="18"/>
        <v>0</v>
      </c>
      <c r="AN21" s="30">
        <f t="shared" ca="1" si="18"/>
        <v>0</v>
      </c>
      <c r="AO21" s="30">
        <f t="shared" ca="1" si="18"/>
        <v>82.8</v>
      </c>
      <c r="AP21" s="31">
        <f t="shared" ca="1" si="18"/>
        <v>0</v>
      </c>
    </row>
    <row r="22" spans="4:42" x14ac:dyDescent="0.3">
      <c r="D22" s="49" t="s">
        <v>143</v>
      </c>
      <c r="E22" s="50"/>
      <c r="F22" s="30">
        <f>F10*$B$4+IF(F10&gt;0,$B$10,0)</f>
        <v>69585</v>
      </c>
      <c r="G22" s="30">
        <f t="shared" ref="G22:AP22" ca="1" si="19">G10*$B$4+IF(G10&gt;0,$B$10,0)</f>
        <v>0</v>
      </c>
      <c r="H22" s="30">
        <f t="shared" ca="1" si="19"/>
        <v>0</v>
      </c>
      <c r="I22" s="30">
        <f t="shared" ca="1" si="19"/>
        <v>0</v>
      </c>
      <c r="J22" s="30">
        <f t="shared" ca="1" si="19"/>
        <v>0</v>
      </c>
      <c r="K22" s="30">
        <f t="shared" ca="1" si="19"/>
        <v>54455</v>
      </c>
      <c r="L22" s="30">
        <f t="shared" ca="1" si="19"/>
        <v>0</v>
      </c>
      <c r="M22" s="30">
        <f t="shared" ca="1" si="19"/>
        <v>0</v>
      </c>
      <c r="N22" s="30">
        <f t="shared" ca="1" si="19"/>
        <v>0</v>
      </c>
      <c r="O22" s="30">
        <f t="shared" ca="1" si="19"/>
        <v>0</v>
      </c>
      <c r="P22" s="30">
        <f t="shared" ca="1" si="19"/>
        <v>62020</v>
      </c>
      <c r="Q22" s="30">
        <f t="shared" ca="1" si="19"/>
        <v>0</v>
      </c>
      <c r="R22" s="30">
        <f t="shared" ca="1" si="19"/>
        <v>0</v>
      </c>
      <c r="S22" s="30">
        <f t="shared" ca="1" si="19"/>
        <v>0</v>
      </c>
      <c r="T22" s="30">
        <f t="shared" ca="1" si="19"/>
        <v>0</v>
      </c>
      <c r="U22" s="30">
        <f t="shared" ca="1" si="19"/>
        <v>69585</v>
      </c>
      <c r="V22" s="30">
        <f t="shared" ca="1" si="19"/>
        <v>0</v>
      </c>
      <c r="W22" s="30">
        <f t="shared" ca="1" si="19"/>
        <v>0</v>
      </c>
      <c r="X22" s="30">
        <f t="shared" ca="1" si="19"/>
        <v>0</v>
      </c>
      <c r="Y22" s="30">
        <f t="shared" ca="1" si="19"/>
        <v>0</v>
      </c>
      <c r="Z22" s="30">
        <f t="shared" ca="1" si="19"/>
        <v>54455</v>
      </c>
      <c r="AA22" s="30">
        <f t="shared" ca="1" si="19"/>
        <v>0</v>
      </c>
      <c r="AB22" s="30">
        <f t="shared" ca="1" si="19"/>
        <v>0</v>
      </c>
      <c r="AC22" s="30">
        <f t="shared" ca="1" si="19"/>
        <v>0</v>
      </c>
      <c r="AD22" s="30">
        <f t="shared" ca="1" si="19"/>
        <v>54455</v>
      </c>
      <c r="AE22" s="30">
        <f t="shared" ca="1" si="19"/>
        <v>0</v>
      </c>
      <c r="AF22" s="30">
        <f t="shared" ca="1" si="19"/>
        <v>0</v>
      </c>
      <c r="AG22" s="30">
        <f t="shared" ca="1" si="19"/>
        <v>0</v>
      </c>
      <c r="AH22" s="30">
        <f t="shared" ca="1" si="19"/>
        <v>0</v>
      </c>
      <c r="AI22" s="30">
        <f t="shared" ca="1" si="19"/>
        <v>62020</v>
      </c>
      <c r="AJ22" s="30">
        <f t="shared" ca="1" si="19"/>
        <v>0</v>
      </c>
      <c r="AK22" s="30">
        <f t="shared" ca="1" si="19"/>
        <v>0</v>
      </c>
      <c r="AL22" s="30">
        <f t="shared" ca="1" si="19"/>
        <v>0</v>
      </c>
      <c r="AM22" s="30">
        <f t="shared" ca="1" si="19"/>
        <v>0</v>
      </c>
      <c r="AN22" s="30">
        <f t="shared" ca="1" si="19"/>
        <v>69585</v>
      </c>
      <c r="AO22" s="30">
        <f t="shared" ca="1" si="19"/>
        <v>0</v>
      </c>
      <c r="AP22" s="30">
        <f t="shared" ca="1" si="19"/>
        <v>0</v>
      </c>
    </row>
    <row r="23" spans="4:42" x14ac:dyDescent="0.3">
      <c r="D23" s="44" t="s">
        <v>140</v>
      </c>
      <c r="E23" s="45"/>
      <c r="F23" s="30">
        <f>SUM(F20:F22)</f>
        <v>79585</v>
      </c>
      <c r="G23" s="30">
        <f ca="1">SUM(G20:G22)</f>
        <v>10000</v>
      </c>
      <c r="H23" s="30">
        <f t="shared" ref="H23:AP23" ca="1" si="20">SUM(H20:H22)</f>
        <v>10000</v>
      </c>
      <c r="I23" s="30">
        <f t="shared" ca="1" si="20"/>
        <v>10000</v>
      </c>
      <c r="J23" s="30">
        <f t="shared" ca="1" si="20"/>
        <v>10000</v>
      </c>
      <c r="K23" s="30">
        <f t="shared" ca="1" si="20"/>
        <v>64455</v>
      </c>
      <c r="L23" s="30">
        <f t="shared" ca="1" si="20"/>
        <v>10000</v>
      </c>
      <c r="M23" s="30">
        <f t="shared" ca="1" si="20"/>
        <v>10036.799999999999</v>
      </c>
      <c r="N23" s="30">
        <f t="shared" ca="1" si="20"/>
        <v>10000</v>
      </c>
      <c r="O23" s="30">
        <f t="shared" ca="1" si="20"/>
        <v>10000</v>
      </c>
      <c r="P23" s="30">
        <f t="shared" ca="1" si="20"/>
        <v>72020</v>
      </c>
      <c r="Q23" s="30">
        <f t="shared" ca="1" si="20"/>
        <v>10000</v>
      </c>
      <c r="R23" s="30">
        <f t="shared" ca="1" si="20"/>
        <v>10000</v>
      </c>
      <c r="S23" s="30">
        <f t="shared" ca="1" si="20"/>
        <v>10000</v>
      </c>
      <c r="T23" s="30">
        <f t="shared" ca="1" si="20"/>
        <v>10000</v>
      </c>
      <c r="U23" s="30">
        <f t="shared" ca="1" si="20"/>
        <v>79585</v>
      </c>
      <c r="V23" s="30">
        <f t="shared" ca="1" si="20"/>
        <v>10174.799999999999</v>
      </c>
      <c r="W23" s="30">
        <f t="shared" ca="1" si="20"/>
        <v>10000</v>
      </c>
      <c r="X23" s="30">
        <f t="shared" ca="1" si="20"/>
        <v>10000</v>
      </c>
      <c r="Y23" s="30">
        <f t="shared" ca="1" si="20"/>
        <v>10000</v>
      </c>
      <c r="Z23" s="30">
        <f t="shared" ca="1" si="20"/>
        <v>64455</v>
      </c>
      <c r="AA23" s="30">
        <f t="shared" ca="1" si="20"/>
        <v>10000</v>
      </c>
      <c r="AB23" s="30">
        <f t="shared" ca="1" si="20"/>
        <v>10000</v>
      </c>
      <c r="AC23" s="30">
        <f t="shared" ca="1" si="20"/>
        <v>10000</v>
      </c>
      <c r="AD23" s="30">
        <f t="shared" ca="1" si="20"/>
        <v>64455</v>
      </c>
      <c r="AE23" s="30">
        <f t="shared" ca="1" si="20"/>
        <v>10000</v>
      </c>
      <c r="AF23" s="30">
        <f t="shared" ca="1" si="20"/>
        <v>10000</v>
      </c>
      <c r="AG23" s="30">
        <f t="shared" ca="1" si="20"/>
        <v>10000</v>
      </c>
      <c r="AH23" s="30">
        <f t="shared" ca="1" si="20"/>
        <v>10000</v>
      </c>
      <c r="AI23" s="30">
        <f t="shared" ca="1" si="20"/>
        <v>72020</v>
      </c>
      <c r="AJ23" s="30">
        <f t="shared" ca="1" si="20"/>
        <v>10000</v>
      </c>
      <c r="AK23" s="30">
        <f t="shared" ca="1" si="20"/>
        <v>10000</v>
      </c>
      <c r="AL23" s="30">
        <f t="shared" ca="1" si="20"/>
        <v>10000</v>
      </c>
      <c r="AM23" s="30">
        <f t="shared" ca="1" si="20"/>
        <v>10000</v>
      </c>
      <c r="AN23" s="30">
        <f t="shared" ca="1" si="20"/>
        <v>79585</v>
      </c>
      <c r="AO23" s="30">
        <f t="shared" ca="1" si="20"/>
        <v>10082.799999999999</v>
      </c>
      <c r="AP23" s="31">
        <f t="shared" ca="1" si="20"/>
        <v>10000</v>
      </c>
    </row>
    <row r="24" spans="4:42" x14ac:dyDescent="0.3">
      <c r="D24" s="44" t="s">
        <v>141</v>
      </c>
      <c r="E24" s="45"/>
      <c r="F24" s="30">
        <f>F13*$B$5</f>
        <v>0</v>
      </c>
      <c r="G24" s="30">
        <f ca="1">G18*$B$5*(1-$B$8)+SUM(G13:G17)*$B$5</f>
        <v>39456</v>
      </c>
      <c r="H24" s="30">
        <f t="shared" ref="H24:AP24" ca="1" si="21">H18*$B$5*(1-$B$8)+SUM(H13:H17)*$B$5</f>
        <v>19728</v>
      </c>
      <c r="I24" s="30">
        <f t="shared" ca="1" si="21"/>
        <v>18084</v>
      </c>
      <c r="J24" s="30">
        <f t="shared" ca="1" si="21"/>
        <v>31236</v>
      </c>
      <c r="K24" s="30">
        <f t="shared" ca="1" si="21"/>
        <v>26304</v>
      </c>
      <c r="L24" s="30">
        <f t="shared" ca="1" si="21"/>
        <v>5589.5999999999995</v>
      </c>
      <c r="M24" s="30">
        <f t="shared" ca="1" si="21"/>
        <v>18084</v>
      </c>
      <c r="N24" s="30">
        <f t="shared" ca="1" si="21"/>
        <v>32880</v>
      </c>
      <c r="O24" s="30">
        <f t="shared" ca="1" si="21"/>
        <v>34524</v>
      </c>
      <c r="P24" s="30">
        <f t="shared" ca="1" si="21"/>
        <v>27948</v>
      </c>
      <c r="Q24" s="30">
        <f t="shared" ca="1" si="21"/>
        <v>24413.4</v>
      </c>
      <c r="R24" s="30">
        <f t="shared" ca="1" si="21"/>
        <v>24660</v>
      </c>
      <c r="S24" s="30">
        <f t="shared" ca="1" si="21"/>
        <v>4932</v>
      </c>
      <c r="T24" s="30">
        <f t="shared" ca="1" si="21"/>
        <v>18084</v>
      </c>
      <c r="U24" s="30">
        <f t="shared" ca="1" si="21"/>
        <v>25153.200000000001</v>
      </c>
      <c r="V24" s="30">
        <f t="shared" ca="1" si="21"/>
        <v>16440</v>
      </c>
      <c r="W24" s="30">
        <f t="shared" ca="1" si="21"/>
        <v>24660</v>
      </c>
      <c r="X24" s="30">
        <f t="shared" ca="1" si="21"/>
        <v>27948</v>
      </c>
      <c r="Y24" s="30">
        <f t="shared" ca="1" si="21"/>
        <v>39456</v>
      </c>
      <c r="Z24" s="30">
        <f t="shared" ca="1" si="21"/>
        <v>39456</v>
      </c>
      <c r="AA24" s="30">
        <f t="shared" ca="1" si="21"/>
        <v>16440</v>
      </c>
      <c r="AB24" s="30">
        <f t="shared" ca="1" si="21"/>
        <v>31236</v>
      </c>
      <c r="AC24" s="30">
        <f t="shared" ca="1" si="21"/>
        <v>24660</v>
      </c>
      <c r="AD24" s="30">
        <f t="shared" ca="1" si="21"/>
        <v>21372</v>
      </c>
      <c r="AE24" s="30">
        <f t="shared" ca="1" si="21"/>
        <v>23016</v>
      </c>
      <c r="AF24" s="30">
        <f t="shared" ca="1" si="21"/>
        <v>23016</v>
      </c>
      <c r="AG24" s="30">
        <f t="shared" ca="1" si="21"/>
        <v>34524</v>
      </c>
      <c r="AH24" s="30">
        <f t="shared" ca="1" si="21"/>
        <v>37812</v>
      </c>
      <c r="AI24" s="30">
        <f t="shared" ca="1" si="21"/>
        <v>18084</v>
      </c>
      <c r="AJ24" s="30">
        <f t="shared" ca="1" si="21"/>
        <v>21372</v>
      </c>
      <c r="AK24" s="30">
        <f t="shared" ca="1" si="21"/>
        <v>14796</v>
      </c>
      <c r="AL24" s="30">
        <f t="shared" ca="1" si="21"/>
        <v>37812</v>
      </c>
      <c r="AM24" s="30">
        <f t="shared" ca="1" si="21"/>
        <v>24660</v>
      </c>
      <c r="AN24" s="30">
        <f t="shared" ca="1" si="21"/>
        <v>15371.4</v>
      </c>
      <c r="AO24" s="30">
        <f t="shared" ca="1" si="21"/>
        <v>11508</v>
      </c>
      <c r="AP24" s="30">
        <f t="shared" ca="1" si="21"/>
        <v>37812</v>
      </c>
    </row>
    <row r="25" spans="4:42" x14ac:dyDescent="0.3">
      <c r="D25" s="44" t="s">
        <v>146</v>
      </c>
      <c r="E25" s="45"/>
      <c r="F25" s="30">
        <f>F24-F23</f>
        <v>-79585</v>
      </c>
      <c r="G25" s="30">
        <f ca="1">G24-G23</f>
        <v>29456</v>
      </c>
      <c r="H25" s="30">
        <f t="shared" ref="H25:AP25" ca="1" si="22">H24-H23</f>
        <v>9728</v>
      </c>
      <c r="I25" s="30">
        <f t="shared" ca="1" si="22"/>
        <v>8084</v>
      </c>
      <c r="J25" s="30">
        <f t="shared" ca="1" si="22"/>
        <v>21236</v>
      </c>
      <c r="K25" s="30">
        <f t="shared" ca="1" si="22"/>
        <v>-38151</v>
      </c>
      <c r="L25" s="30">
        <f t="shared" ca="1" si="22"/>
        <v>-4410.4000000000005</v>
      </c>
      <c r="M25" s="30">
        <f t="shared" ca="1" si="22"/>
        <v>8047.2000000000007</v>
      </c>
      <c r="N25" s="30">
        <f t="shared" ca="1" si="22"/>
        <v>22880</v>
      </c>
      <c r="O25" s="30">
        <f t="shared" ca="1" si="22"/>
        <v>24524</v>
      </c>
      <c r="P25" s="30">
        <f t="shared" ca="1" si="22"/>
        <v>-44072</v>
      </c>
      <c r="Q25" s="30">
        <f t="shared" ca="1" si="22"/>
        <v>14413.400000000001</v>
      </c>
      <c r="R25" s="30">
        <f t="shared" ca="1" si="22"/>
        <v>14660</v>
      </c>
      <c r="S25" s="30">
        <f t="shared" ca="1" si="22"/>
        <v>-5068</v>
      </c>
      <c r="T25" s="30">
        <f t="shared" ca="1" si="22"/>
        <v>8084</v>
      </c>
      <c r="U25" s="30">
        <f t="shared" ca="1" si="22"/>
        <v>-54431.8</v>
      </c>
      <c r="V25" s="30">
        <f t="shared" ca="1" si="22"/>
        <v>6265.2000000000007</v>
      </c>
      <c r="W25" s="30">
        <f t="shared" ca="1" si="22"/>
        <v>14660</v>
      </c>
      <c r="X25" s="30">
        <f t="shared" ca="1" si="22"/>
        <v>17948</v>
      </c>
      <c r="Y25" s="30">
        <f t="shared" ca="1" si="22"/>
        <v>29456</v>
      </c>
      <c r="Z25" s="30">
        <f t="shared" ca="1" si="22"/>
        <v>-24999</v>
      </c>
      <c r="AA25" s="30">
        <f t="shared" ca="1" si="22"/>
        <v>6440</v>
      </c>
      <c r="AB25" s="30">
        <f t="shared" ca="1" si="22"/>
        <v>21236</v>
      </c>
      <c r="AC25" s="30">
        <f t="shared" ca="1" si="22"/>
        <v>14660</v>
      </c>
      <c r="AD25" s="30">
        <f t="shared" ca="1" si="22"/>
        <v>-43083</v>
      </c>
      <c r="AE25" s="30">
        <f t="shared" ca="1" si="22"/>
        <v>13016</v>
      </c>
      <c r="AF25" s="30">
        <f t="shared" ca="1" si="22"/>
        <v>13016</v>
      </c>
      <c r="AG25" s="30">
        <f t="shared" ca="1" si="22"/>
        <v>24524</v>
      </c>
      <c r="AH25" s="30">
        <f t="shared" ca="1" si="22"/>
        <v>27812</v>
      </c>
      <c r="AI25" s="30">
        <f t="shared" ca="1" si="22"/>
        <v>-53936</v>
      </c>
      <c r="AJ25" s="30">
        <f t="shared" ca="1" si="22"/>
        <v>11372</v>
      </c>
      <c r="AK25" s="30">
        <f t="shared" ca="1" si="22"/>
        <v>4796</v>
      </c>
      <c r="AL25" s="30">
        <f t="shared" ca="1" si="22"/>
        <v>27812</v>
      </c>
      <c r="AM25" s="30">
        <f t="shared" ca="1" si="22"/>
        <v>14660</v>
      </c>
      <c r="AN25" s="30">
        <f t="shared" ca="1" si="22"/>
        <v>-64213.599999999999</v>
      </c>
      <c r="AO25" s="30">
        <f t="shared" ca="1" si="22"/>
        <v>1425.2000000000007</v>
      </c>
      <c r="AP25" s="31">
        <f t="shared" ca="1" si="22"/>
        <v>27812</v>
      </c>
    </row>
    <row r="26" spans="4:42" s="1" customFormat="1" x14ac:dyDescent="0.3">
      <c r="D26" s="42" t="s">
        <v>149</v>
      </c>
      <c r="E26" s="43"/>
      <c r="F26" s="32"/>
      <c r="G26" s="32">
        <f ca="1">F26+G25</f>
        <v>29456</v>
      </c>
      <c r="H26" s="32">
        <f t="shared" ref="H26:AO26" ca="1" si="23">G26+H25</f>
        <v>39184</v>
      </c>
      <c r="I26" s="32">
        <f t="shared" ca="1" si="23"/>
        <v>47268</v>
      </c>
      <c r="J26" s="32">
        <f t="shared" ca="1" si="23"/>
        <v>68504</v>
      </c>
      <c r="K26" s="32">
        <f t="shared" ca="1" si="23"/>
        <v>30353</v>
      </c>
      <c r="L26" s="32">
        <f t="shared" ca="1" si="23"/>
        <v>25942.6</v>
      </c>
      <c r="M26" s="32">
        <f t="shared" ca="1" si="23"/>
        <v>33989.800000000003</v>
      </c>
      <c r="N26" s="32">
        <f t="shared" ca="1" si="23"/>
        <v>56869.8</v>
      </c>
      <c r="O26" s="32">
        <f t="shared" ca="1" si="23"/>
        <v>81393.8</v>
      </c>
      <c r="P26" s="32">
        <f t="shared" ca="1" si="23"/>
        <v>37321.800000000003</v>
      </c>
      <c r="Q26" s="32">
        <f t="shared" ca="1" si="23"/>
        <v>51735.200000000004</v>
      </c>
      <c r="R26" s="32">
        <f t="shared" ca="1" si="23"/>
        <v>66395.200000000012</v>
      </c>
      <c r="S26" s="32">
        <f t="shared" ca="1" si="23"/>
        <v>61327.200000000012</v>
      </c>
      <c r="T26" s="32">
        <f t="shared" ca="1" si="23"/>
        <v>69411.200000000012</v>
      </c>
      <c r="U26" s="32">
        <f t="shared" ca="1" si="23"/>
        <v>14979.400000000009</v>
      </c>
      <c r="V26" s="32">
        <f t="shared" ca="1" si="23"/>
        <v>21244.600000000009</v>
      </c>
      <c r="W26" s="32">
        <f t="shared" ca="1" si="23"/>
        <v>35904.600000000006</v>
      </c>
      <c r="X26" s="32">
        <f t="shared" ca="1" si="23"/>
        <v>53852.600000000006</v>
      </c>
      <c r="Y26" s="32">
        <f t="shared" ca="1" si="23"/>
        <v>83308.600000000006</v>
      </c>
      <c r="Z26" s="32">
        <f t="shared" ca="1" si="23"/>
        <v>58309.600000000006</v>
      </c>
      <c r="AA26" s="32">
        <f t="shared" ca="1" si="23"/>
        <v>64749.600000000006</v>
      </c>
      <c r="AB26" s="32">
        <f t="shared" ca="1" si="23"/>
        <v>85985.600000000006</v>
      </c>
      <c r="AC26" s="32">
        <f t="shared" ca="1" si="23"/>
        <v>100645.6</v>
      </c>
      <c r="AD26" s="32">
        <f t="shared" ca="1" si="23"/>
        <v>57562.600000000006</v>
      </c>
      <c r="AE26" s="32">
        <f t="shared" ca="1" si="23"/>
        <v>70578.600000000006</v>
      </c>
      <c r="AF26" s="32">
        <f t="shared" ca="1" si="23"/>
        <v>83594.600000000006</v>
      </c>
      <c r="AG26" s="32">
        <f t="shared" ca="1" si="23"/>
        <v>108118.6</v>
      </c>
      <c r="AH26" s="32">
        <f t="shared" ca="1" si="23"/>
        <v>135930.6</v>
      </c>
      <c r="AI26" s="32">
        <f t="shared" ca="1" si="23"/>
        <v>81994.600000000006</v>
      </c>
      <c r="AJ26" s="32">
        <f t="shared" ca="1" si="23"/>
        <v>93366.6</v>
      </c>
      <c r="AK26" s="32">
        <f t="shared" ca="1" si="23"/>
        <v>98162.6</v>
      </c>
      <c r="AL26" s="32">
        <f t="shared" ca="1" si="23"/>
        <v>125974.6</v>
      </c>
      <c r="AM26" s="32">
        <f t="shared" ca="1" si="23"/>
        <v>140634.6</v>
      </c>
      <c r="AN26" s="32">
        <f t="shared" ca="1" si="23"/>
        <v>76421</v>
      </c>
      <c r="AO26" s="32">
        <f t="shared" ca="1" si="23"/>
        <v>77846.2</v>
      </c>
      <c r="AP26" s="33">
        <f ca="1">AO26+AP25</f>
        <v>105658.2</v>
      </c>
    </row>
    <row r="27" spans="4:42" s="1" customFormat="1" x14ac:dyDescent="0.3">
      <c r="D27" s="40"/>
      <c r="E27" s="40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</row>
    <row r="28" spans="4:42" x14ac:dyDescent="0.3">
      <c r="D28" s="27"/>
    </row>
  </sheetData>
  <mergeCells count="13">
    <mergeCell ref="D13:D19"/>
    <mergeCell ref="D2:D8"/>
    <mergeCell ref="D9:E9"/>
    <mergeCell ref="D10:E10"/>
    <mergeCell ref="D11:E11"/>
    <mergeCell ref="D12:E12"/>
    <mergeCell ref="D26:E26"/>
    <mergeCell ref="D20:E20"/>
    <mergeCell ref="D21:E21"/>
    <mergeCell ref="D22:E22"/>
    <mergeCell ref="D23:E23"/>
    <mergeCell ref="D24:E24"/>
    <mergeCell ref="D25:E2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FED69-2EBB-4085-9A75-BAC4A94F2E44}">
  <sheetPr>
    <tabColor rgb="FFFF0066"/>
  </sheetPr>
  <dimension ref="A1:AP28"/>
  <sheetViews>
    <sheetView workbookViewId="0">
      <selection activeCell="B27" sqref="B27"/>
    </sheetView>
  </sheetViews>
  <sheetFormatPr defaultRowHeight="14.4" x14ac:dyDescent="0.3"/>
  <cols>
    <col min="1" max="1" width="14.88671875" bestFit="1" customWidth="1"/>
    <col min="2" max="2" width="12.5546875" bestFit="1" customWidth="1"/>
    <col min="3" max="3" width="4.88671875" customWidth="1"/>
    <col min="4" max="4" width="13.6640625" bestFit="1" customWidth="1"/>
    <col min="5" max="5" width="16" bestFit="1" customWidth="1"/>
    <col min="6" max="9" width="12.5546875" bestFit="1" customWidth="1"/>
    <col min="10" max="10" width="12.77734375" bestFit="1" customWidth="1"/>
    <col min="11" max="18" width="13.6640625" bestFit="1" customWidth="1"/>
    <col min="19" max="21" width="10.109375" bestFit="1" customWidth="1"/>
    <col min="42" max="42" width="13.88671875" bestFit="1" customWidth="1"/>
  </cols>
  <sheetData>
    <row r="1" spans="1:42" s="1" customFormat="1" x14ac:dyDescent="0.3">
      <c r="A1" s="39" t="s">
        <v>151</v>
      </c>
      <c r="B1" s="52" t="s">
        <v>152</v>
      </c>
      <c r="D1" s="13"/>
      <c r="E1" s="15" t="s">
        <v>121</v>
      </c>
      <c r="F1" s="14">
        <v>0</v>
      </c>
      <c r="G1" s="28">
        <v>44562</v>
      </c>
      <c r="H1" s="28">
        <v>44593</v>
      </c>
      <c r="I1" s="28">
        <v>44621</v>
      </c>
      <c r="J1" s="28">
        <v>44652</v>
      </c>
      <c r="K1" s="28">
        <v>44682</v>
      </c>
      <c r="L1" s="28">
        <v>44713</v>
      </c>
      <c r="M1" s="28">
        <v>44743</v>
      </c>
      <c r="N1" s="28">
        <v>44774</v>
      </c>
      <c r="O1" s="28">
        <v>44805</v>
      </c>
      <c r="P1" s="28">
        <v>44835</v>
      </c>
      <c r="Q1" s="28">
        <v>44866</v>
      </c>
      <c r="R1" s="28">
        <v>44896</v>
      </c>
      <c r="S1" s="28">
        <v>44927</v>
      </c>
      <c r="T1" s="28">
        <v>44958</v>
      </c>
      <c r="U1" s="28">
        <v>44986</v>
      </c>
      <c r="V1" s="28">
        <v>45017</v>
      </c>
      <c r="W1" s="28">
        <v>45047</v>
      </c>
      <c r="X1" s="28">
        <v>45078</v>
      </c>
      <c r="Y1" s="28">
        <v>45108</v>
      </c>
      <c r="Z1" s="28">
        <v>45139</v>
      </c>
      <c r="AA1" s="28">
        <v>45170</v>
      </c>
      <c r="AB1" s="28">
        <v>45200</v>
      </c>
      <c r="AC1" s="28">
        <v>45231</v>
      </c>
      <c r="AD1" s="28">
        <v>45261</v>
      </c>
      <c r="AE1" s="28">
        <v>45292</v>
      </c>
      <c r="AF1" s="28">
        <v>45323</v>
      </c>
      <c r="AG1" s="28">
        <v>45352</v>
      </c>
      <c r="AH1" s="28">
        <v>45383</v>
      </c>
      <c r="AI1" s="28">
        <v>45413</v>
      </c>
      <c r="AJ1" s="28">
        <v>45444</v>
      </c>
      <c r="AK1" s="28">
        <v>45474</v>
      </c>
      <c r="AL1" s="28">
        <v>45505</v>
      </c>
      <c r="AM1" s="28">
        <v>45536</v>
      </c>
      <c r="AN1" s="28">
        <v>45566</v>
      </c>
      <c r="AO1" s="28">
        <v>45597</v>
      </c>
      <c r="AP1" s="29">
        <v>45627</v>
      </c>
    </row>
    <row r="2" spans="1:42" x14ac:dyDescent="0.3">
      <c r="A2" t="s">
        <v>123</v>
      </c>
      <c r="B2" s="6">
        <f xml:space="preserve"> LEFT($B$1,SEARCH("x",$B$1)-1)*1</f>
        <v>30</v>
      </c>
      <c r="D2" s="46" t="s">
        <v>128</v>
      </c>
      <c r="E2" s="24" t="s">
        <v>129</v>
      </c>
      <c r="F2" s="34">
        <v>0</v>
      </c>
      <c r="G2" s="34">
        <f ca="1">IF(F$11=2,F$10,0)</f>
        <v>90</v>
      </c>
      <c r="H2" s="34">
        <f t="shared" ref="H2:AP2" ca="1" si="0">IF(G$11=2,G$10,0)</f>
        <v>0</v>
      </c>
      <c r="I2" s="34">
        <f t="shared" ca="1" si="0"/>
        <v>0</v>
      </c>
      <c r="J2" s="34">
        <f t="shared" ca="1" si="0"/>
        <v>0</v>
      </c>
      <c r="K2" s="34">
        <f t="shared" ca="1" si="0"/>
        <v>90</v>
      </c>
      <c r="L2" s="34">
        <f t="shared" ca="1" si="0"/>
        <v>0</v>
      </c>
      <c r="M2" s="34">
        <f t="shared" ca="1" si="0"/>
        <v>0</v>
      </c>
      <c r="N2" s="34">
        <f t="shared" ca="1" si="0"/>
        <v>70</v>
      </c>
      <c r="O2" s="34">
        <f t="shared" ca="1" si="0"/>
        <v>0</v>
      </c>
      <c r="P2" s="34">
        <f t="shared" ca="1" si="0"/>
        <v>0</v>
      </c>
      <c r="Q2" s="34">
        <f t="shared" ca="1" si="0"/>
        <v>90</v>
      </c>
      <c r="R2" s="34">
        <f t="shared" ca="1" si="0"/>
        <v>0</v>
      </c>
      <c r="S2" s="34">
        <f t="shared" ca="1" si="0"/>
        <v>0</v>
      </c>
      <c r="T2" s="34">
        <f t="shared" ca="1" si="0"/>
        <v>0</v>
      </c>
      <c r="U2" s="34">
        <f t="shared" ca="1" si="0"/>
        <v>0</v>
      </c>
      <c r="V2" s="34">
        <f t="shared" ca="1" si="0"/>
        <v>0</v>
      </c>
      <c r="W2" s="34">
        <f t="shared" ca="1" si="0"/>
        <v>90</v>
      </c>
      <c r="X2" s="34">
        <f t="shared" ca="1" si="0"/>
        <v>0</v>
      </c>
      <c r="Y2" s="34">
        <f t="shared" ca="1" si="0"/>
        <v>0</v>
      </c>
      <c r="Z2" s="34">
        <f t="shared" ca="1" si="0"/>
        <v>70</v>
      </c>
      <c r="AA2" s="34">
        <f t="shared" ca="1" si="0"/>
        <v>0</v>
      </c>
      <c r="AB2" s="34">
        <f t="shared" ca="1" si="0"/>
        <v>0</v>
      </c>
      <c r="AC2" s="34">
        <f t="shared" ca="1" si="0"/>
        <v>70</v>
      </c>
      <c r="AD2" s="34">
        <f t="shared" ca="1" si="0"/>
        <v>0</v>
      </c>
      <c r="AE2" s="34">
        <f t="shared" ca="1" si="0"/>
        <v>0</v>
      </c>
      <c r="AF2" s="34">
        <f t="shared" ca="1" si="0"/>
        <v>90</v>
      </c>
      <c r="AG2" s="34">
        <f t="shared" ca="1" si="0"/>
        <v>0</v>
      </c>
      <c r="AH2" s="34">
        <f t="shared" ca="1" si="0"/>
        <v>0</v>
      </c>
      <c r="AI2" s="34">
        <f t="shared" ca="1" si="0"/>
        <v>0</v>
      </c>
      <c r="AJ2" s="34">
        <f t="shared" ca="1" si="0"/>
        <v>0</v>
      </c>
      <c r="AK2" s="34">
        <f t="shared" ca="1" si="0"/>
        <v>0</v>
      </c>
      <c r="AL2" s="34">
        <f t="shared" ca="1" si="0"/>
        <v>0</v>
      </c>
      <c r="AM2" s="34">
        <f t="shared" ca="1" si="0"/>
        <v>80</v>
      </c>
      <c r="AN2" s="34">
        <f t="shared" ca="1" si="0"/>
        <v>0</v>
      </c>
      <c r="AO2" s="34">
        <f t="shared" ca="1" si="0"/>
        <v>0</v>
      </c>
      <c r="AP2" s="24">
        <f t="shared" ca="1" si="0"/>
        <v>0</v>
      </c>
    </row>
    <row r="3" spans="1:42" x14ac:dyDescent="0.3">
      <c r="A3" t="s">
        <v>124</v>
      </c>
      <c r="B3" s="6">
        <f xml:space="preserve"> RIGHT($B$1,LEN($B$1)-SEARCH("x",$B$1))*1</f>
        <v>90</v>
      </c>
      <c r="D3" s="47"/>
      <c r="E3" s="9" t="s">
        <v>130</v>
      </c>
      <c r="F3" s="8">
        <v>0</v>
      </c>
      <c r="G3" s="8">
        <f ca="1">IF(F$11=3,F$10,0)+F2-F13</f>
        <v>0</v>
      </c>
      <c r="H3" s="8">
        <f t="shared" ref="H3:AP3" ca="1" si="1">IF(G$11=3,G$10,0)+G2-G13</f>
        <v>67</v>
      </c>
      <c r="I3" s="8">
        <f t="shared" ca="1" si="1"/>
        <v>0</v>
      </c>
      <c r="J3" s="8">
        <f t="shared" ca="1" si="1"/>
        <v>0</v>
      </c>
      <c r="K3" s="8">
        <f t="shared" ca="1" si="1"/>
        <v>0</v>
      </c>
      <c r="L3" s="8">
        <f t="shared" ca="1" si="1"/>
        <v>64</v>
      </c>
      <c r="M3" s="8">
        <f t="shared" ca="1" si="1"/>
        <v>0</v>
      </c>
      <c r="N3" s="8">
        <f t="shared" ca="1" si="1"/>
        <v>0</v>
      </c>
      <c r="O3" s="8">
        <f t="shared" ca="1" si="1"/>
        <v>40</v>
      </c>
      <c r="P3" s="8">
        <f t="shared" ca="1" si="1"/>
        <v>0</v>
      </c>
      <c r="Q3" s="8">
        <f t="shared" ca="1" si="1"/>
        <v>0</v>
      </c>
      <c r="R3" s="8">
        <f t="shared" ca="1" si="1"/>
        <v>50</v>
      </c>
      <c r="S3" s="8">
        <f t="shared" ca="1" si="1"/>
        <v>0</v>
      </c>
      <c r="T3" s="8">
        <f t="shared" ca="1" si="1"/>
        <v>0</v>
      </c>
      <c r="U3" s="8">
        <f t="shared" ca="1" si="1"/>
        <v>0</v>
      </c>
      <c r="V3" s="8">
        <f t="shared" ca="1" si="1"/>
        <v>0</v>
      </c>
      <c r="W3" s="8">
        <f t="shared" ca="1" si="1"/>
        <v>0</v>
      </c>
      <c r="X3" s="8">
        <f t="shared" ca="1" si="1"/>
        <v>62</v>
      </c>
      <c r="Y3" s="8">
        <f t="shared" ca="1" si="1"/>
        <v>0</v>
      </c>
      <c r="Z3" s="8">
        <f t="shared" ca="1" si="1"/>
        <v>0</v>
      </c>
      <c r="AA3" s="8">
        <f t="shared" ca="1" si="1"/>
        <v>36</v>
      </c>
      <c r="AB3" s="8">
        <f t="shared" ca="1" si="1"/>
        <v>0</v>
      </c>
      <c r="AC3" s="8">
        <f t="shared" ca="1" si="1"/>
        <v>0</v>
      </c>
      <c r="AD3" s="8">
        <f t="shared" ca="1" si="1"/>
        <v>35</v>
      </c>
      <c r="AE3" s="8">
        <f t="shared" ca="1" si="1"/>
        <v>0</v>
      </c>
      <c r="AF3" s="8">
        <f t="shared" ca="1" si="1"/>
        <v>0</v>
      </c>
      <c r="AG3" s="8">
        <f t="shared" ca="1" si="1"/>
        <v>59</v>
      </c>
      <c r="AH3" s="8">
        <f t="shared" ca="1" si="1"/>
        <v>0</v>
      </c>
      <c r="AI3" s="8">
        <f t="shared" ca="1" si="1"/>
        <v>90</v>
      </c>
      <c r="AJ3" s="8">
        <f t="shared" ca="1" si="1"/>
        <v>0</v>
      </c>
      <c r="AK3" s="8">
        <f t="shared" ca="1" si="1"/>
        <v>0</v>
      </c>
      <c r="AL3" s="8">
        <f t="shared" ca="1" si="1"/>
        <v>0</v>
      </c>
      <c r="AM3" s="8">
        <f t="shared" ca="1" si="1"/>
        <v>0</v>
      </c>
      <c r="AN3" s="8">
        <f t="shared" ca="1" si="1"/>
        <v>41</v>
      </c>
      <c r="AO3" s="8">
        <f t="shared" ca="1" si="1"/>
        <v>0</v>
      </c>
      <c r="AP3" s="9">
        <f t="shared" ca="1" si="1"/>
        <v>90</v>
      </c>
    </row>
    <row r="4" spans="1:42" x14ac:dyDescent="0.3">
      <c r="A4" t="s">
        <v>125</v>
      </c>
      <c r="B4" s="25">
        <v>756</v>
      </c>
      <c r="C4" s="25"/>
      <c r="D4" s="47"/>
      <c r="E4" s="9" t="s">
        <v>131</v>
      </c>
      <c r="F4" s="8">
        <v>0</v>
      </c>
      <c r="G4" s="8">
        <f ca="1">IF(F$11=4,F$10,0)+F3-F14</f>
        <v>0</v>
      </c>
      <c r="H4" s="8">
        <f t="shared" ref="H4:AP4" ca="1" si="2">IF(G$11=4,G$10,0)+G3-G14</f>
        <v>0</v>
      </c>
      <c r="I4" s="8">
        <f t="shared" ca="1" si="2"/>
        <v>37</v>
      </c>
      <c r="J4" s="8">
        <f t="shared" ca="1" si="2"/>
        <v>0</v>
      </c>
      <c r="K4" s="8">
        <f t="shared" ca="1" si="2"/>
        <v>0</v>
      </c>
      <c r="L4" s="8">
        <f t="shared" ca="1" si="2"/>
        <v>0</v>
      </c>
      <c r="M4" s="8">
        <f t="shared" ca="1" si="2"/>
        <v>27</v>
      </c>
      <c r="N4" s="8">
        <f t="shared" ca="1" si="2"/>
        <v>0</v>
      </c>
      <c r="O4" s="8">
        <f t="shared" ca="1" si="2"/>
        <v>0</v>
      </c>
      <c r="P4" s="8">
        <f t="shared" ca="1" si="2"/>
        <v>1</v>
      </c>
      <c r="Q4" s="8">
        <f t="shared" ca="1" si="2"/>
        <v>0</v>
      </c>
      <c r="R4" s="8">
        <f t="shared" ca="1" si="2"/>
        <v>0</v>
      </c>
      <c r="S4" s="8">
        <f t="shared" ca="1" si="2"/>
        <v>29</v>
      </c>
      <c r="T4" s="8">
        <f t="shared" ca="1" si="2"/>
        <v>70</v>
      </c>
      <c r="U4" s="8">
        <f t="shared" ca="1" si="2"/>
        <v>0</v>
      </c>
      <c r="V4" s="8">
        <f t="shared" ca="1" si="2"/>
        <v>0</v>
      </c>
      <c r="W4" s="8">
        <f t="shared" ca="1" si="2"/>
        <v>0</v>
      </c>
      <c r="X4" s="8">
        <f t="shared" ca="1" si="2"/>
        <v>0</v>
      </c>
      <c r="Y4" s="8">
        <f t="shared" ca="1" si="2"/>
        <v>24</v>
      </c>
      <c r="Z4" s="8">
        <f t="shared" ca="1" si="2"/>
        <v>0</v>
      </c>
      <c r="AA4" s="8">
        <f t="shared" ca="1" si="2"/>
        <v>0</v>
      </c>
      <c r="AB4" s="8">
        <f t="shared" ca="1" si="2"/>
        <v>21</v>
      </c>
      <c r="AC4" s="8">
        <f t="shared" ca="1" si="2"/>
        <v>0</v>
      </c>
      <c r="AD4" s="8">
        <f t="shared" ca="1" si="2"/>
        <v>0</v>
      </c>
      <c r="AE4" s="8">
        <f t="shared" ca="1" si="2"/>
        <v>0</v>
      </c>
      <c r="AF4" s="8">
        <f t="shared" ca="1" si="2"/>
        <v>0</v>
      </c>
      <c r="AG4" s="8">
        <f t="shared" ca="1" si="2"/>
        <v>0</v>
      </c>
      <c r="AH4" s="8">
        <f t="shared" ca="1" si="2"/>
        <v>7</v>
      </c>
      <c r="AI4" s="8">
        <f t="shared" ca="1" si="2"/>
        <v>0</v>
      </c>
      <c r="AJ4" s="8">
        <f t="shared" ca="1" si="2"/>
        <v>57</v>
      </c>
      <c r="AK4" s="8">
        <f t="shared" ca="1" si="2"/>
        <v>0</v>
      </c>
      <c r="AL4" s="8">
        <f t="shared" ca="1" si="2"/>
        <v>0</v>
      </c>
      <c r="AM4" s="8">
        <f t="shared" ca="1" si="2"/>
        <v>0</v>
      </c>
      <c r="AN4" s="8">
        <f t="shared" ca="1" si="2"/>
        <v>0</v>
      </c>
      <c r="AO4" s="8">
        <f t="shared" ca="1" si="2"/>
        <v>0</v>
      </c>
      <c r="AP4" s="9">
        <f t="shared" ca="1" si="2"/>
        <v>0</v>
      </c>
    </row>
    <row r="5" spans="1:42" x14ac:dyDescent="0.3">
      <c r="A5" t="s">
        <v>126</v>
      </c>
      <c r="B5" s="25">
        <v>1619</v>
      </c>
      <c r="C5" s="25"/>
      <c r="D5" s="47"/>
      <c r="E5" s="9" t="s">
        <v>132</v>
      </c>
      <c r="F5" s="8">
        <v>0</v>
      </c>
      <c r="G5" s="8">
        <f ca="1">IF(F$11=5,F$10,0)+F4-F15</f>
        <v>0</v>
      </c>
      <c r="H5" s="8">
        <f t="shared" ref="H5:AP5" ca="1" si="3">IF(G$11=5,G$10,0)+G4-G15</f>
        <v>0</v>
      </c>
      <c r="I5" s="8">
        <f t="shared" ca="1" si="3"/>
        <v>0</v>
      </c>
      <c r="J5" s="8">
        <f t="shared" ca="1" si="3"/>
        <v>0</v>
      </c>
      <c r="K5" s="8">
        <f t="shared" ca="1" si="3"/>
        <v>0</v>
      </c>
      <c r="L5" s="8">
        <f t="shared" ca="1" si="3"/>
        <v>0</v>
      </c>
      <c r="M5" s="8">
        <f t="shared" ca="1" si="3"/>
        <v>0</v>
      </c>
      <c r="N5" s="8">
        <f t="shared" ca="1" si="3"/>
        <v>0</v>
      </c>
      <c r="O5" s="8">
        <f t="shared" ca="1" si="3"/>
        <v>0</v>
      </c>
      <c r="P5" s="8">
        <f t="shared" ca="1" si="3"/>
        <v>0</v>
      </c>
      <c r="Q5" s="8">
        <f t="shared" ca="1" si="3"/>
        <v>0</v>
      </c>
      <c r="R5" s="8">
        <f t="shared" ca="1" si="3"/>
        <v>0</v>
      </c>
      <c r="S5" s="8">
        <f t="shared" ca="1" si="3"/>
        <v>0</v>
      </c>
      <c r="T5" s="8">
        <f t="shared" ca="1" si="3"/>
        <v>19</v>
      </c>
      <c r="U5" s="8">
        <f t="shared" ca="1" si="3"/>
        <v>56</v>
      </c>
      <c r="V5" s="8">
        <f t="shared" ca="1" si="3"/>
        <v>0</v>
      </c>
      <c r="W5" s="8">
        <f t="shared" ca="1" si="3"/>
        <v>0</v>
      </c>
      <c r="X5" s="8">
        <f t="shared" ca="1" si="3"/>
        <v>0</v>
      </c>
      <c r="Y5" s="8">
        <f t="shared" ca="1" si="3"/>
        <v>0</v>
      </c>
      <c r="Z5" s="8">
        <f t="shared" ca="1" si="3"/>
        <v>0</v>
      </c>
      <c r="AA5" s="8">
        <f t="shared" ca="1" si="3"/>
        <v>0</v>
      </c>
      <c r="AB5" s="8">
        <f t="shared" ca="1" si="3"/>
        <v>0</v>
      </c>
      <c r="AC5" s="8">
        <f t="shared" ca="1" si="3"/>
        <v>0</v>
      </c>
      <c r="AD5" s="8">
        <f t="shared" ca="1" si="3"/>
        <v>0</v>
      </c>
      <c r="AE5" s="8">
        <f t="shared" ca="1" si="3"/>
        <v>0</v>
      </c>
      <c r="AF5" s="8">
        <f t="shared" ca="1" si="3"/>
        <v>0</v>
      </c>
      <c r="AG5" s="8">
        <f t="shared" ca="1" si="3"/>
        <v>0</v>
      </c>
      <c r="AH5" s="8">
        <f t="shared" ca="1" si="3"/>
        <v>0</v>
      </c>
      <c r="AI5" s="8">
        <f t="shared" ca="1" si="3"/>
        <v>0</v>
      </c>
      <c r="AJ5" s="8">
        <f t="shared" ca="1" si="3"/>
        <v>0</v>
      </c>
      <c r="AK5" s="8">
        <f t="shared" ca="1" si="3"/>
        <v>35</v>
      </c>
      <c r="AL5" s="8">
        <f t="shared" ca="1" si="3"/>
        <v>0</v>
      </c>
      <c r="AM5" s="8">
        <f t="shared" ca="1" si="3"/>
        <v>0</v>
      </c>
      <c r="AN5" s="8">
        <f t="shared" ca="1" si="3"/>
        <v>0</v>
      </c>
      <c r="AO5" s="8">
        <f t="shared" ca="1" si="3"/>
        <v>0</v>
      </c>
      <c r="AP5" s="9">
        <f t="shared" ca="1" si="3"/>
        <v>0</v>
      </c>
    </row>
    <row r="6" spans="1:42" x14ac:dyDescent="0.3">
      <c r="A6" t="s">
        <v>127</v>
      </c>
      <c r="B6" s="25">
        <v>9.1999999999999993</v>
      </c>
      <c r="C6" s="25"/>
      <c r="D6" s="47"/>
      <c r="E6" s="9" t="s">
        <v>133</v>
      </c>
      <c r="F6" s="8">
        <v>0</v>
      </c>
      <c r="G6" s="8">
        <f ca="1">IF(F$11=6,F$10,0)+F5-F16</f>
        <v>0</v>
      </c>
      <c r="H6" s="8">
        <f t="shared" ref="H6:AP6" ca="1" si="4">IF(G$11=6,G$10,0)+G5-G16</f>
        <v>0</v>
      </c>
      <c r="I6" s="8">
        <f t="shared" ca="1" si="4"/>
        <v>0</v>
      </c>
      <c r="J6" s="8">
        <f t="shared" ca="1" si="4"/>
        <v>0</v>
      </c>
      <c r="K6" s="8">
        <f t="shared" ca="1" si="4"/>
        <v>0</v>
      </c>
      <c r="L6" s="8">
        <f t="shared" ca="1" si="4"/>
        <v>0</v>
      </c>
      <c r="M6" s="8">
        <f t="shared" ca="1" si="4"/>
        <v>0</v>
      </c>
      <c r="N6" s="8">
        <f t="shared" ca="1" si="4"/>
        <v>0</v>
      </c>
      <c r="O6" s="8">
        <f t="shared" ca="1" si="4"/>
        <v>0</v>
      </c>
      <c r="P6" s="8">
        <f t="shared" ca="1" si="4"/>
        <v>0</v>
      </c>
      <c r="Q6" s="8">
        <f t="shared" ca="1" si="4"/>
        <v>0</v>
      </c>
      <c r="R6" s="8">
        <f t="shared" ca="1" si="4"/>
        <v>0</v>
      </c>
      <c r="S6" s="8">
        <f t="shared" ca="1" si="4"/>
        <v>0</v>
      </c>
      <c r="T6" s="8">
        <f t="shared" ca="1" si="4"/>
        <v>0</v>
      </c>
      <c r="U6" s="8">
        <f t="shared" ca="1" si="4"/>
        <v>0</v>
      </c>
      <c r="V6" s="8">
        <f t="shared" ca="1" si="4"/>
        <v>0</v>
      </c>
      <c r="W6" s="8">
        <f t="shared" ca="1" si="4"/>
        <v>0</v>
      </c>
      <c r="X6" s="8">
        <f t="shared" ca="1" si="4"/>
        <v>0</v>
      </c>
      <c r="Y6" s="8">
        <f t="shared" ca="1" si="4"/>
        <v>0</v>
      </c>
      <c r="Z6" s="8">
        <f t="shared" ca="1" si="4"/>
        <v>0</v>
      </c>
      <c r="AA6" s="8">
        <f t="shared" ca="1" si="4"/>
        <v>0</v>
      </c>
      <c r="AB6" s="8">
        <f t="shared" ca="1" si="4"/>
        <v>0</v>
      </c>
      <c r="AC6" s="8">
        <f t="shared" ca="1" si="4"/>
        <v>0</v>
      </c>
      <c r="AD6" s="8">
        <f t="shared" ca="1" si="4"/>
        <v>0</v>
      </c>
      <c r="AE6" s="8">
        <f t="shared" ca="1" si="4"/>
        <v>0</v>
      </c>
      <c r="AF6" s="8">
        <f t="shared" ca="1" si="4"/>
        <v>0</v>
      </c>
      <c r="AG6" s="8">
        <f t="shared" ca="1" si="4"/>
        <v>0</v>
      </c>
      <c r="AH6" s="8">
        <f t="shared" ca="1" si="4"/>
        <v>0</v>
      </c>
      <c r="AI6" s="8">
        <f t="shared" ca="1" si="4"/>
        <v>0</v>
      </c>
      <c r="AJ6" s="8">
        <f t="shared" ca="1" si="4"/>
        <v>0</v>
      </c>
      <c r="AK6" s="8">
        <f t="shared" ca="1" si="4"/>
        <v>0</v>
      </c>
      <c r="AL6" s="8">
        <f t="shared" ca="1" si="4"/>
        <v>12</v>
      </c>
      <c r="AM6" s="8">
        <f t="shared" ca="1" si="4"/>
        <v>0</v>
      </c>
      <c r="AN6" s="8">
        <f t="shared" ca="1" si="4"/>
        <v>0</v>
      </c>
      <c r="AO6" s="8">
        <f t="shared" ca="1" si="4"/>
        <v>0</v>
      </c>
      <c r="AP6" s="9">
        <f t="shared" ca="1" si="4"/>
        <v>0</v>
      </c>
    </row>
    <row r="7" spans="1:42" x14ac:dyDescent="0.3">
      <c r="A7" t="s">
        <v>138</v>
      </c>
      <c r="B7" s="26">
        <v>10</v>
      </c>
      <c r="D7" s="47"/>
      <c r="E7" s="9" t="s">
        <v>134</v>
      </c>
      <c r="F7" s="8">
        <v>0</v>
      </c>
      <c r="G7" s="8">
        <f ca="1">IF(F$11=7,F$10,0)+F6-F17</f>
        <v>0</v>
      </c>
      <c r="H7" s="8">
        <f t="shared" ref="H7:AP7" ca="1" si="5">IF(G$11=7,G$10,0)+G6-G17</f>
        <v>0</v>
      </c>
      <c r="I7" s="8">
        <f t="shared" ca="1" si="5"/>
        <v>0</v>
      </c>
      <c r="J7" s="8">
        <f t="shared" ca="1" si="5"/>
        <v>0</v>
      </c>
      <c r="K7" s="8">
        <f t="shared" ca="1" si="5"/>
        <v>0</v>
      </c>
      <c r="L7" s="8">
        <f t="shared" ca="1" si="5"/>
        <v>0</v>
      </c>
      <c r="M7" s="8">
        <f t="shared" ca="1" si="5"/>
        <v>0</v>
      </c>
      <c r="N7" s="8">
        <f t="shared" ca="1" si="5"/>
        <v>0</v>
      </c>
      <c r="O7" s="8">
        <f t="shared" ca="1" si="5"/>
        <v>0</v>
      </c>
      <c r="P7" s="8">
        <f t="shared" ca="1" si="5"/>
        <v>0</v>
      </c>
      <c r="Q7" s="8">
        <f t="shared" ca="1" si="5"/>
        <v>0</v>
      </c>
      <c r="R7" s="8">
        <f t="shared" ca="1" si="5"/>
        <v>0</v>
      </c>
      <c r="S7" s="8">
        <f t="shared" ca="1" si="5"/>
        <v>0</v>
      </c>
      <c r="T7" s="8">
        <f t="shared" ca="1" si="5"/>
        <v>0</v>
      </c>
      <c r="U7" s="8">
        <f t="shared" ca="1" si="5"/>
        <v>0</v>
      </c>
      <c r="V7" s="8">
        <f t="shared" ca="1" si="5"/>
        <v>0</v>
      </c>
      <c r="W7" s="8">
        <f t="shared" ca="1" si="5"/>
        <v>0</v>
      </c>
      <c r="X7" s="8">
        <f t="shared" ca="1" si="5"/>
        <v>0</v>
      </c>
      <c r="Y7" s="8">
        <f t="shared" ca="1" si="5"/>
        <v>0</v>
      </c>
      <c r="Z7" s="8">
        <f t="shared" ca="1" si="5"/>
        <v>0</v>
      </c>
      <c r="AA7" s="8">
        <f t="shared" ca="1" si="5"/>
        <v>0</v>
      </c>
      <c r="AB7" s="8">
        <f t="shared" ca="1" si="5"/>
        <v>0</v>
      </c>
      <c r="AC7" s="8">
        <f t="shared" ca="1" si="5"/>
        <v>0</v>
      </c>
      <c r="AD7" s="8">
        <f t="shared" ca="1" si="5"/>
        <v>0</v>
      </c>
      <c r="AE7" s="8">
        <f t="shared" ca="1" si="5"/>
        <v>0</v>
      </c>
      <c r="AF7" s="8">
        <f t="shared" ca="1" si="5"/>
        <v>0</v>
      </c>
      <c r="AG7" s="8">
        <f t="shared" ca="1" si="5"/>
        <v>0</v>
      </c>
      <c r="AH7" s="8">
        <f t="shared" ca="1" si="5"/>
        <v>0</v>
      </c>
      <c r="AI7" s="8">
        <f t="shared" ca="1" si="5"/>
        <v>0</v>
      </c>
      <c r="AJ7" s="8">
        <f t="shared" ca="1" si="5"/>
        <v>0</v>
      </c>
      <c r="AK7" s="8">
        <f t="shared" ca="1" si="5"/>
        <v>0</v>
      </c>
      <c r="AL7" s="8">
        <f t="shared" ca="1" si="5"/>
        <v>0</v>
      </c>
      <c r="AM7" s="8">
        <f t="shared" ca="1" si="5"/>
        <v>0</v>
      </c>
      <c r="AN7" s="8">
        <f t="shared" ca="1" si="5"/>
        <v>0</v>
      </c>
      <c r="AO7" s="8">
        <f t="shared" ca="1" si="5"/>
        <v>0</v>
      </c>
      <c r="AP7" s="9">
        <f t="shared" ca="1" si="5"/>
        <v>0</v>
      </c>
    </row>
    <row r="8" spans="1:42" s="1" customFormat="1" x14ac:dyDescent="0.3">
      <c r="A8" s="37" t="s">
        <v>148</v>
      </c>
      <c r="B8" s="38">
        <v>0.15</v>
      </c>
      <c r="D8" s="48"/>
      <c r="E8" s="35" t="s">
        <v>139</v>
      </c>
      <c r="F8" s="36">
        <f>SUM(F2:F7)</f>
        <v>0</v>
      </c>
      <c r="G8" s="36">
        <f ca="1">SUM(G2:G7)</f>
        <v>90</v>
      </c>
      <c r="H8" s="36">
        <f t="shared" ref="H8:AP8" ca="1" si="6">SUM(H2:H7)</f>
        <v>67</v>
      </c>
      <c r="I8" s="36">
        <f t="shared" ca="1" si="6"/>
        <v>37</v>
      </c>
      <c r="J8" s="36">
        <f t="shared" ca="1" si="6"/>
        <v>0</v>
      </c>
      <c r="K8" s="36">
        <f t="shared" ca="1" si="6"/>
        <v>90</v>
      </c>
      <c r="L8" s="36">
        <f t="shared" ca="1" si="6"/>
        <v>64</v>
      </c>
      <c r="M8" s="36">
        <f t="shared" ca="1" si="6"/>
        <v>27</v>
      </c>
      <c r="N8" s="36">
        <f t="shared" ca="1" si="6"/>
        <v>70</v>
      </c>
      <c r="O8" s="36">
        <f t="shared" ca="1" si="6"/>
        <v>40</v>
      </c>
      <c r="P8" s="36">
        <f t="shared" ca="1" si="6"/>
        <v>1</v>
      </c>
      <c r="Q8" s="36">
        <f t="shared" ca="1" si="6"/>
        <v>90</v>
      </c>
      <c r="R8" s="36">
        <f t="shared" ca="1" si="6"/>
        <v>50</v>
      </c>
      <c r="S8" s="36">
        <f t="shared" ca="1" si="6"/>
        <v>29</v>
      </c>
      <c r="T8" s="36">
        <f t="shared" ca="1" si="6"/>
        <v>89</v>
      </c>
      <c r="U8" s="36">
        <f t="shared" ca="1" si="6"/>
        <v>56</v>
      </c>
      <c r="V8" s="36">
        <f t="shared" ca="1" si="6"/>
        <v>0</v>
      </c>
      <c r="W8" s="36">
        <f t="shared" ca="1" si="6"/>
        <v>90</v>
      </c>
      <c r="X8" s="36">
        <f t="shared" ca="1" si="6"/>
        <v>62</v>
      </c>
      <c r="Y8" s="36">
        <f t="shared" ca="1" si="6"/>
        <v>24</v>
      </c>
      <c r="Z8" s="36">
        <f t="shared" ca="1" si="6"/>
        <v>70</v>
      </c>
      <c r="AA8" s="36">
        <f t="shared" ca="1" si="6"/>
        <v>36</v>
      </c>
      <c r="AB8" s="36">
        <f t="shared" ca="1" si="6"/>
        <v>21</v>
      </c>
      <c r="AC8" s="36">
        <f t="shared" ca="1" si="6"/>
        <v>70</v>
      </c>
      <c r="AD8" s="36">
        <f t="shared" ca="1" si="6"/>
        <v>35</v>
      </c>
      <c r="AE8" s="36">
        <f t="shared" ca="1" si="6"/>
        <v>0</v>
      </c>
      <c r="AF8" s="36">
        <f t="shared" ca="1" si="6"/>
        <v>90</v>
      </c>
      <c r="AG8" s="36">
        <f t="shared" ca="1" si="6"/>
        <v>59</v>
      </c>
      <c r="AH8" s="36">
        <f t="shared" ca="1" si="6"/>
        <v>7</v>
      </c>
      <c r="AI8" s="36">
        <f t="shared" ca="1" si="6"/>
        <v>90</v>
      </c>
      <c r="AJ8" s="36">
        <f t="shared" ca="1" si="6"/>
        <v>57</v>
      </c>
      <c r="AK8" s="36">
        <f t="shared" ca="1" si="6"/>
        <v>35</v>
      </c>
      <c r="AL8" s="36">
        <f t="shared" ca="1" si="6"/>
        <v>12</v>
      </c>
      <c r="AM8" s="36">
        <f t="shared" ca="1" si="6"/>
        <v>80</v>
      </c>
      <c r="AN8" s="36">
        <f t="shared" ca="1" si="6"/>
        <v>41</v>
      </c>
      <c r="AO8" s="36">
        <f t="shared" ca="1" si="6"/>
        <v>0</v>
      </c>
      <c r="AP8" s="35">
        <f t="shared" ca="1" si="6"/>
        <v>90</v>
      </c>
    </row>
    <row r="9" spans="1:42" x14ac:dyDescent="0.3">
      <c r="A9" t="s">
        <v>150</v>
      </c>
      <c r="B9" s="25">
        <v>10000</v>
      </c>
      <c r="D9" s="49" t="s">
        <v>142</v>
      </c>
      <c r="E9" s="50"/>
      <c r="F9" s="8">
        <v>0</v>
      </c>
      <c r="G9" s="8">
        <f ca="1">F7-F18</f>
        <v>0</v>
      </c>
      <c r="H9" s="8">
        <f t="shared" ref="H9:AP9" ca="1" si="7">G7-G18</f>
        <v>0</v>
      </c>
      <c r="I9" s="8">
        <f t="shared" ca="1" si="7"/>
        <v>0</v>
      </c>
      <c r="J9" s="8">
        <f t="shared" ca="1" si="7"/>
        <v>0</v>
      </c>
      <c r="K9" s="8">
        <f t="shared" ca="1" si="7"/>
        <v>0</v>
      </c>
      <c r="L9" s="8">
        <f t="shared" ca="1" si="7"/>
        <v>0</v>
      </c>
      <c r="M9" s="8">
        <f t="shared" ca="1" si="7"/>
        <v>0</v>
      </c>
      <c r="N9" s="8">
        <f t="shared" ca="1" si="7"/>
        <v>0</v>
      </c>
      <c r="O9" s="8">
        <f t="shared" ca="1" si="7"/>
        <v>0</v>
      </c>
      <c r="P9" s="8">
        <f t="shared" ca="1" si="7"/>
        <v>0</v>
      </c>
      <c r="Q9" s="8">
        <f t="shared" ca="1" si="7"/>
        <v>0</v>
      </c>
      <c r="R9" s="8">
        <f t="shared" ca="1" si="7"/>
        <v>0</v>
      </c>
      <c r="S9" s="8">
        <f t="shared" ca="1" si="7"/>
        <v>0</v>
      </c>
      <c r="T9" s="8">
        <f t="shared" ca="1" si="7"/>
        <v>0</v>
      </c>
      <c r="U9" s="8">
        <f t="shared" ca="1" si="7"/>
        <v>0</v>
      </c>
      <c r="V9" s="8">
        <f t="shared" ca="1" si="7"/>
        <v>0</v>
      </c>
      <c r="W9" s="8">
        <f t="shared" ca="1" si="7"/>
        <v>0</v>
      </c>
      <c r="X9" s="8">
        <f t="shared" ca="1" si="7"/>
        <v>0</v>
      </c>
      <c r="Y9" s="8">
        <f t="shared" ca="1" si="7"/>
        <v>0</v>
      </c>
      <c r="Z9" s="8">
        <f t="shared" ca="1" si="7"/>
        <v>0</v>
      </c>
      <c r="AA9" s="8">
        <f t="shared" ca="1" si="7"/>
        <v>0</v>
      </c>
      <c r="AB9" s="8">
        <f t="shared" ca="1" si="7"/>
        <v>0</v>
      </c>
      <c r="AC9" s="8">
        <f t="shared" ca="1" si="7"/>
        <v>0</v>
      </c>
      <c r="AD9" s="8">
        <f t="shared" ca="1" si="7"/>
        <v>0</v>
      </c>
      <c r="AE9" s="8">
        <f t="shared" ca="1" si="7"/>
        <v>0</v>
      </c>
      <c r="AF9" s="8">
        <f t="shared" ca="1" si="7"/>
        <v>0</v>
      </c>
      <c r="AG9" s="8">
        <f t="shared" ca="1" si="7"/>
        <v>0</v>
      </c>
      <c r="AH9" s="8">
        <f t="shared" ca="1" si="7"/>
        <v>0</v>
      </c>
      <c r="AI9" s="8">
        <f t="shared" ca="1" si="7"/>
        <v>0</v>
      </c>
      <c r="AJ9" s="8">
        <f t="shared" ca="1" si="7"/>
        <v>0</v>
      </c>
      <c r="AK9" s="8">
        <f t="shared" ca="1" si="7"/>
        <v>0</v>
      </c>
      <c r="AL9" s="8">
        <f t="shared" ca="1" si="7"/>
        <v>0</v>
      </c>
      <c r="AM9" s="8">
        <f t="shared" ca="1" si="7"/>
        <v>0</v>
      </c>
      <c r="AN9" s="8">
        <f t="shared" ca="1" si="7"/>
        <v>0</v>
      </c>
      <c r="AO9" s="8">
        <f t="shared" ca="1" si="7"/>
        <v>0</v>
      </c>
      <c r="AP9" s="9">
        <f t="shared" ca="1" si="7"/>
        <v>0</v>
      </c>
    </row>
    <row r="10" spans="1:42" x14ac:dyDescent="0.3">
      <c r="A10" t="s">
        <v>153</v>
      </c>
      <c r="B10" s="25">
        <v>1500</v>
      </c>
      <c r="D10" s="44" t="s">
        <v>135</v>
      </c>
      <c r="E10" s="45"/>
      <c r="F10" s="8">
        <f>IF((F8-F7)&lt;=$B$2,$B$3-(F8-F7)+IF(MOD(($B$3-(F8-F7)),$B$7)=0,0,$B$7-MOD(($B$3-(F8-F7)),$B$7)),0)</f>
        <v>90</v>
      </c>
      <c r="G10" s="8">
        <f t="shared" ref="G10:AP10" ca="1" si="8">IF((G8-G7)&lt;=$B$2,$B$3-(G8-G7)+IF(MOD(($B$3-(G8-G7)),$B$7)=0,0,$B$7-MOD(($B$3-(G8-G7)),$B$7)),0)</f>
        <v>0</v>
      </c>
      <c r="H10" s="8">
        <f t="shared" ca="1" si="8"/>
        <v>0</v>
      </c>
      <c r="I10" s="8">
        <f t="shared" ca="1" si="8"/>
        <v>0</v>
      </c>
      <c r="J10" s="8">
        <f t="shared" ca="1" si="8"/>
        <v>90</v>
      </c>
      <c r="K10" s="8">
        <f t="shared" ca="1" si="8"/>
        <v>0</v>
      </c>
      <c r="L10" s="8">
        <f t="shared" ca="1" si="8"/>
        <v>0</v>
      </c>
      <c r="M10" s="8">
        <f t="shared" ca="1" si="8"/>
        <v>70</v>
      </c>
      <c r="N10" s="8">
        <f t="shared" ca="1" si="8"/>
        <v>0</v>
      </c>
      <c r="O10" s="8">
        <f t="shared" ca="1" si="8"/>
        <v>0</v>
      </c>
      <c r="P10" s="8">
        <f t="shared" ca="1" si="8"/>
        <v>90</v>
      </c>
      <c r="Q10" s="8">
        <f t="shared" ca="1" si="8"/>
        <v>0</v>
      </c>
      <c r="R10" s="8">
        <f t="shared" ca="1" si="8"/>
        <v>0</v>
      </c>
      <c r="S10" s="8">
        <f t="shared" ca="1" si="8"/>
        <v>70</v>
      </c>
      <c r="T10" s="8">
        <f t="shared" ca="1" si="8"/>
        <v>0</v>
      </c>
      <c r="U10" s="8">
        <f t="shared" ca="1" si="8"/>
        <v>0</v>
      </c>
      <c r="V10" s="8">
        <f t="shared" ca="1" si="8"/>
        <v>90</v>
      </c>
      <c r="W10" s="8">
        <f t="shared" ca="1" si="8"/>
        <v>0</v>
      </c>
      <c r="X10" s="8">
        <f t="shared" ca="1" si="8"/>
        <v>0</v>
      </c>
      <c r="Y10" s="8">
        <f t="shared" ca="1" si="8"/>
        <v>70</v>
      </c>
      <c r="Z10" s="8">
        <f t="shared" ca="1" si="8"/>
        <v>0</v>
      </c>
      <c r="AA10" s="8">
        <f t="shared" ca="1" si="8"/>
        <v>0</v>
      </c>
      <c r="AB10" s="8">
        <f t="shared" ca="1" si="8"/>
        <v>70</v>
      </c>
      <c r="AC10" s="8">
        <f t="shared" ca="1" si="8"/>
        <v>0</v>
      </c>
      <c r="AD10" s="8">
        <f t="shared" ca="1" si="8"/>
        <v>0</v>
      </c>
      <c r="AE10" s="8">
        <f t="shared" ca="1" si="8"/>
        <v>90</v>
      </c>
      <c r="AF10" s="8">
        <f t="shared" ca="1" si="8"/>
        <v>0</v>
      </c>
      <c r="AG10" s="8">
        <f t="shared" ca="1" si="8"/>
        <v>0</v>
      </c>
      <c r="AH10" s="8">
        <f t="shared" ca="1" si="8"/>
        <v>90</v>
      </c>
      <c r="AI10" s="8">
        <f t="shared" ca="1" si="8"/>
        <v>0</v>
      </c>
      <c r="AJ10" s="8">
        <f t="shared" ca="1" si="8"/>
        <v>0</v>
      </c>
      <c r="AK10" s="8">
        <f t="shared" ca="1" si="8"/>
        <v>0</v>
      </c>
      <c r="AL10" s="8">
        <f t="shared" ca="1" si="8"/>
        <v>80</v>
      </c>
      <c r="AM10" s="8">
        <f t="shared" ca="1" si="8"/>
        <v>0</v>
      </c>
      <c r="AN10" s="8">
        <f t="shared" ca="1" si="8"/>
        <v>0</v>
      </c>
      <c r="AO10" s="8">
        <f t="shared" ca="1" si="8"/>
        <v>90</v>
      </c>
      <c r="AP10" s="8">
        <f t="shared" ca="1" si="8"/>
        <v>0</v>
      </c>
    </row>
    <row r="11" spans="1:42" x14ac:dyDescent="0.3">
      <c r="D11" s="49" t="s">
        <v>147</v>
      </c>
      <c r="E11" s="50"/>
      <c r="F11" s="8">
        <f ca="1">MATCH(RAND(),Expirace!$P$3:$P$6,1)+1</f>
        <v>2</v>
      </c>
      <c r="G11" s="8">
        <f ca="1">MATCH(RAND(),Expirace!$P$3:$P$6,1)+1</f>
        <v>2</v>
      </c>
      <c r="H11" s="8">
        <f ca="1">MATCH(RAND(),Expirace!$P$3:$P$6,1)+1</f>
        <v>2</v>
      </c>
      <c r="I11" s="8">
        <f ca="1">MATCH(RAND(),Expirace!$P$3:$P$6,1)+1</f>
        <v>3</v>
      </c>
      <c r="J11" s="8">
        <f ca="1">MATCH(RAND(),Expirace!$P$3:$P$6,1)+1</f>
        <v>2</v>
      </c>
      <c r="K11" s="8">
        <f ca="1">MATCH(RAND(),Expirace!$P$3:$P$6,1)+1</f>
        <v>2</v>
      </c>
      <c r="L11" s="8">
        <f ca="1">MATCH(RAND(),Expirace!$P$3:$P$6,1)+1</f>
        <v>3</v>
      </c>
      <c r="M11" s="8">
        <f ca="1">MATCH(RAND(),Expirace!$P$3:$P$6,1)+1</f>
        <v>2</v>
      </c>
      <c r="N11" s="8">
        <f ca="1">MATCH(RAND(),Expirace!$P$3:$P$6,1)+1</f>
        <v>2</v>
      </c>
      <c r="O11" s="8">
        <f ca="1">MATCH(RAND(),Expirace!$P$3:$P$6,1)+1</f>
        <v>2</v>
      </c>
      <c r="P11" s="8">
        <f ca="1">MATCH(RAND(),Expirace!$P$3:$P$6,1)+1</f>
        <v>2</v>
      </c>
      <c r="Q11" s="8">
        <f ca="1">MATCH(RAND(),Expirace!$P$3:$P$6,1)+1</f>
        <v>2</v>
      </c>
      <c r="R11" s="8">
        <f ca="1">MATCH(RAND(),Expirace!$P$3:$P$6,1)+1</f>
        <v>2</v>
      </c>
      <c r="S11" s="8">
        <f ca="1">MATCH(RAND(),Expirace!$P$3:$P$6,1)+1</f>
        <v>4</v>
      </c>
      <c r="T11" s="8">
        <f ca="1">MATCH(RAND(),Expirace!$P$3:$P$6,1)+1</f>
        <v>3</v>
      </c>
      <c r="U11" s="8">
        <f ca="1">MATCH(RAND(),Expirace!$P$3:$P$6,1)+1</f>
        <v>2</v>
      </c>
      <c r="V11" s="8">
        <f ca="1">MATCH(RAND(),Expirace!$P$3:$P$6,1)+1</f>
        <v>2</v>
      </c>
      <c r="W11" s="8">
        <f ca="1">MATCH(RAND(),Expirace!$P$3:$P$6,1)+1</f>
        <v>2</v>
      </c>
      <c r="X11" s="8">
        <f ca="1">MATCH(RAND(),Expirace!$P$3:$P$6,1)+1</f>
        <v>2</v>
      </c>
      <c r="Y11" s="8">
        <f ca="1">MATCH(RAND(),Expirace!$P$3:$P$6,1)+1</f>
        <v>2</v>
      </c>
      <c r="Z11" s="8">
        <f ca="1">MATCH(RAND(),Expirace!$P$3:$P$6,1)+1</f>
        <v>2</v>
      </c>
      <c r="AA11" s="8">
        <f ca="1">MATCH(RAND(),Expirace!$P$3:$P$6,1)+1</f>
        <v>2</v>
      </c>
      <c r="AB11" s="8">
        <f ca="1">MATCH(RAND(),Expirace!$P$3:$P$6,1)+1</f>
        <v>2</v>
      </c>
      <c r="AC11" s="8">
        <f ca="1">MATCH(RAND(),Expirace!$P$3:$P$6,1)+1</f>
        <v>2</v>
      </c>
      <c r="AD11" s="8">
        <f ca="1">MATCH(RAND(),Expirace!$P$3:$P$6,1)+1</f>
        <v>2</v>
      </c>
      <c r="AE11" s="8">
        <f ca="1">MATCH(RAND(),Expirace!$P$3:$P$6,1)+1</f>
        <v>2</v>
      </c>
      <c r="AF11" s="8">
        <f ca="1">MATCH(RAND(),Expirace!$P$3:$P$6,1)+1</f>
        <v>2</v>
      </c>
      <c r="AG11" s="8">
        <f ca="1">MATCH(RAND(),Expirace!$P$3:$P$6,1)+1</f>
        <v>2</v>
      </c>
      <c r="AH11" s="8">
        <f ca="1">MATCH(RAND(),Expirace!$P$3:$P$6,1)+1</f>
        <v>3</v>
      </c>
      <c r="AI11" s="8">
        <f ca="1">MATCH(RAND(),Expirace!$P$3:$P$6,1)+1</f>
        <v>2</v>
      </c>
      <c r="AJ11" s="8">
        <f ca="1">MATCH(RAND(),Expirace!$P$3:$P$6,1)+1</f>
        <v>3</v>
      </c>
      <c r="AK11" s="8">
        <f ca="1">MATCH(RAND(),Expirace!$P$3:$P$6,1)+1</f>
        <v>3</v>
      </c>
      <c r="AL11" s="8">
        <f ca="1">MATCH(RAND(),Expirace!$P$3:$P$6,1)+1</f>
        <v>2</v>
      </c>
      <c r="AM11" s="8">
        <f ca="1">MATCH(RAND(),Expirace!$P$3:$P$6,1)+1</f>
        <v>2</v>
      </c>
      <c r="AN11" s="8">
        <f ca="1">MATCH(RAND(),Expirace!$P$3:$P$6,1)+1</f>
        <v>2</v>
      </c>
      <c r="AO11" s="8">
        <f ca="1">MATCH(RAND(),Expirace!$P$3:$P$6,1)+1</f>
        <v>3</v>
      </c>
      <c r="AP11" s="8">
        <f ca="1">MATCH(RAND(),Expirace!$P$3:$P$6,1)+1</f>
        <v>2</v>
      </c>
    </row>
    <row r="12" spans="1:42" x14ac:dyDescent="0.3">
      <c r="D12" s="44" t="s">
        <v>136</v>
      </c>
      <c r="E12" s="45"/>
      <c r="F12" s="8">
        <v>0</v>
      </c>
      <c r="G12" s="8">
        <f ca="1">ABS(ROUND(_xlfn.NORM.INV(RAND(),'Prodej MG'!$N$2,'Prodej MG'!$O$2),0))</f>
        <v>23</v>
      </c>
      <c r="H12" s="8">
        <f ca="1">ABS(ROUND(_xlfn.NORM.INV(RAND(),'Prodej MG'!$N$3,'Prodej MG'!$O$3),0))</f>
        <v>30</v>
      </c>
      <c r="I12" s="8">
        <f ca="1">ABS(ROUND(_xlfn.NORM.INV(RAND(),'Prodej MG'!$N$4,'Prodej MG'!$O$4),0))</f>
        <v>65</v>
      </c>
      <c r="J12" s="8">
        <f ca="1">ABS(ROUND(_xlfn.NORM.INV(RAND(),'Prodej MG'!$N$5,'Prodej MG'!$O$5),0))</f>
        <v>34</v>
      </c>
      <c r="K12" s="8">
        <f ca="1">ABS(ROUND(_xlfn.NORM.INV(RAND(),'Prodej MG'!$N$6,'Prodej MG'!$O$6),0))</f>
        <v>26</v>
      </c>
      <c r="L12" s="8">
        <f ca="1">ABS(ROUND(_xlfn.NORM.INV(RAND(),'Prodej MG'!$N$7,'Prodej MG'!$O$7),0))</f>
        <v>37</v>
      </c>
      <c r="M12" s="8">
        <f ca="1">ABS(ROUND(_xlfn.NORM.INV(RAND(),'Prodej MG'!$N$8,'Prodej MG'!$O$8),0))</f>
        <v>31</v>
      </c>
      <c r="N12" s="8">
        <f ca="1">ABS(ROUND(_xlfn.NORM.INV(RAND(),'Prodej MG'!$N$9,'Prodej MG'!$O$9),0))</f>
        <v>30</v>
      </c>
      <c r="O12" s="8">
        <f ca="1">ABS(ROUND(_xlfn.NORM.INV(RAND(),'Prodej MG'!$N$10,'Prodej MG'!$O$10),0))</f>
        <v>39</v>
      </c>
      <c r="P12" s="8">
        <f ca="1">ABS(ROUND(_xlfn.NORM.INV(RAND(),'Prodej MG'!$N$11,'Prodej MG'!$O$11),0))</f>
        <v>46</v>
      </c>
      <c r="Q12" s="8">
        <f ca="1">ABS(ROUND(_xlfn.NORM.INV(RAND(),'Prodej MG'!$N$12,'Prodej MG'!$O$12),0))</f>
        <v>40</v>
      </c>
      <c r="R12" s="8">
        <f ca="1">ABS(ROUND(_xlfn.NORM.INV(RAND(),'Prodej MG'!$N$13,'Prodej MG'!$O$13),0))</f>
        <v>21</v>
      </c>
      <c r="S12" s="8">
        <f ca="1">ABS(ROUND(_xlfn.NORM.INV(RAND(),'Prodej MG'!$N$2,'Prodej MG'!$O$2),0))</f>
        <v>10</v>
      </c>
      <c r="T12" s="8">
        <f ca="1">ABS(ROUND(_xlfn.NORM.INV(RAND(),'Prodej MG'!$N$3,'Prodej MG'!$O$3),0))</f>
        <v>33</v>
      </c>
      <c r="U12" s="8">
        <f ca="1">ABS(ROUND(_xlfn.NORM.INV(RAND(),'Prodej MG'!$N$4,'Prodej MG'!$O$4),0))</f>
        <v>71</v>
      </c>
      <c r="V12" s="8">
        <f ca="1">ABS(ROUND(_xlfn.NORM.INV(RAND(),'Prodej MG'!$N$5,'Prodej MG'!$O$5),0))</f>
        <v>27</v>
      </c>
      <c r="W12" s="8">
        <f ca="1">ABS(ROUND(_xlfn.NORM.INV(RAND(),'Prodej MG'!$N$6,'Prodej MG'!$O$6),0))</f>
        <v>28</v>
      </c>
      <c r="X12" s="8">
        <f ca="1">ABS(ROUND(_xlfn.NORM.INV(RAND(),'Prodej MG'!$N$7,'Prodej MG'!$O$7),0))</f>
        <v>38</v>
      </c>
      <c r="Y12" s="8">
        <f ca="1">ABS(ROUND(_xlfn.NORM.INV(RAND(),'Prodej MG'!$N$8,'Prodej MG'!$O$8),0))</f>
        <v>34</v>
      </c>
      <c r="Z12" s="8">
        <f ca="1">ABS(ROUND(_xlfn.NORM.INV(RAND(),'Prodej MG'!$N$9,'Prodej MG'!$O$9),0))</f>
        <v>34</v>
      </c>
      <c r="AA12" s="8">
        <f ca="1">ABS(ROUND(_xlfn.NORM.INV(RAND(),'Prodej MG'!$N$10,'Prodej MG'!$O$10),0))</f>
        <v>15</v>
      </c>
      <c r="AB12" s="8">
        <f ca="1">ABS(ROUND(_xlfn.NORM.INV(RAND(),'Prodej MG'!$N$11,'Prodej MG'!$O$11),0))</f>
        <v>39</v>
      </c>
      <c r="AC12" s="8">
        <f ca="1">ABS(ROUND(_xlfn.NORM.INV(RAND(),'Prodej MG'!$N$12,'Prodej MG'!$O$12),0))</f>
        <v>35</v>
      </c>
      <c r="AD12" s="8">
        <f ca="1">ABS(ROUND(_xlfn.NORM.INV(RAND(),'Prodej MG'!$N$13,'Prodej MG'!$O$13),0))</f>
        <v>39</v>
      </c>
      <c r="AE12" s="8">
        <f ca="1">ABS(ROUND(_xlfn.NORM.INV(RAND(),'Prodej MG'!$N$2,'Prodej MG'!$O$2),0))</f>
        <v>32</v>
      </c>
      <c r="AF12" s="8">
        <f ca="1">ABS(ROUND(_xlfn.NORM.INV(RAND(),'Prodej MG'!$N$3,'Prodej MG'!$O$3),0))</f>
        <v>31</v>
      </c>
      <c r="AG12" s="8">
        <f ca="1">ABS(ROUND(_xlfn.NORM.INV(RAND(),'Prodej MG'!$N$4,'Prodej MG'!$O$4),0))</f>
        <v>52</v>
      </c>
      <c r="AH12" s="8">
        <f ca="1">ABS(ROUND(_xlfn.NORM.INV(RAND(),'Prodej MG'!$N$5,'Prodej MG'!$O$5),0))</f>
        <v>49</v>
      </c>
      <c r="AI12" s="8">
        <f ca="1">ABS(ROUND(_xlfn.NORM.INV(RAND(),'Prodej MG'!$N$6,'Prodej MG'!$O$6),0))</f>
        <v>33</v>
      </c>
      <c r="AJ12" s="8">
        <f ca="1">ABS(ROUND(_xlfn.NORM.INV(RAND(),'Prodej MG'!$N$7,'Prodej MG'!$O$7),0))</f>
        <v>22</v>
      </c>
      <c r="AK12" s="8">
        <f ca="1">ABS(ROUND(_xlfn.NORM.INV(RAND(),'Prodej MG'!$N$8,'Prodej MG'!$O$8),0))</f>
        <v>23</v>
      </c>
      <c r="AL12" s="8">
        <f ca="1">ABS(ROUND(_xlfn.NORM.INV(RAND(),'Prodej MG'!$N$9,'Prodej MG'!$O$9),0))</f>
        <v>39</v>
      </c>
      <c r="AM12" s="8">
        <f ca="1">ABS(ROUND(_xlfn.NORM.INV(RAND(),'Prodej MG'!$N$10,'Prodej MG'!$O$10),0))</f>
        <v>39</v>
      </c>
      <c r="AN12" s="8">
        <f ca="1">ABS(ROUND(_xlfn.NORM.INV(RAND(),'Prodej MG'!$N$11,'Prodej MG'!$O$11),0))</f>
        <v>46</v>
      </c>
      <c r="AO12" s="8">
        <f ca="1">ABS(ROUND(_xlfn.NORM.INV(RAND(),'Prodej MG'!$N$12,'Prodej MG'!$O$12),0))</f>
        <v>26</v>
      </c>
      <c r="AP12" s="8">
        <f ca="1">ABS(ROUND(_xlfn.NORM.INV(RAND(),'Prodej MG'!$N$13,'Prodej MG'!$O$13),0))</f>
        <v>28</v>
      </c>
    </row>
    <row r="13" spans="1:42" x14ac:dyDescent="0.3">
      <c r="D13" s="46" t="s">
        <v>137</v>
      </c>
      <c r="E13" s="24" t="s">
        <v>129</v>
      </c>
      <c r="F13" s="34">
        <f>IF(F8&lt;F12,F8,F12)</f>
        <v>0</v>
      </c>
      <c r="G13" s="34">
        <f ca="1">IF(G2&gt;0,IF((G$12-G14-G15-G16-G17-G18)&gt;G2,G2,(G$12-G14-G15-G16-G17-G18)),0)</f>
        <v>23</v>
      </c>
      <c r="H13" s="34">
        <f t="shared" ref="H13:AP13" ca="1" si="9">IF(H2&gt;0,IF((H$12-H14-H15-H16-H17-H18)&gt;H2,H2,(H$12-H14-H15-H16-H17-H18)),0)</f>
        <v>0</v>
      </c>
      <c r="I13" s="34">
        <f t="shared" ca="1" si="9"/>
        <v>0</v>
      </c>
      <c r="J13" s="34">
        <f t="shared" ca="1" si="9"/>
        <v>0</v>
      </c>
      <c r="K13" s="34">
        <f t="shared" ca="1" si="9"/>
        <v>26</v>
      </c>
      <c r="L13" s="34">
        <f t="shared" ca="1" si="9"/>
        <v>0</v>
      </c>
      <c r="M13" s="34">
        <f t="shared" ca="1" si="9"/>
        <v>0</v>
      </c>
      <c r="N13" s="34">
        <f t="shared" ca="1" si="9"/>
        <v>30</v>
      </c>
      <c r="O13" s="34">
        <f t="shared" ca="1" si="9"/>
        <v>0</v>
      </c>
      <c r="P13" s="34">
        <f t="shared" ca="1" si="9"/>
        <v>0</v>
      </c>
      <c r="Q13" s="34">
        <f t="shared" ca="1" si="9"/>
        <v>40</v>
      </c>
      <c r="R13" s="34">
        <f t="shared" ca="1" si="9"/>
        <v>0</v>
      </c>
      <c r="S13" s="34">
        <f t="shared" ca="1" si="9"/>
        <v>0</v>
      </c>
      <c r="T13" s="34">
        <f t="shared" ca="1" si="9"/>
        <v>0</v>
      </c>
      <c r="U13" s="34">
        <f t="shared" ca="1" si="9"/>
        <v>0</v>
      </c>
      <c r="V13" s="34">
        <f t="shared" ca="1" si="9"/>
        <v>0</v>
      </c>
      <c r="W13" s="34">
        <f t="shared" ca="1" si="9"/>
        <v>28</v>
      </c>
      <c r="X13" s="34">
        <f t="shared" ca="1" si="9"/>
        <v>0</v>
      </c>
      <c r="Y13" s="34">
        <f t="shared" ca="1" si="9"/>
        <v>0</v>
      </c>
      <c r="Z13" s="34">
        <f t="shared" ca="1" si="9"/>
        <v>34</v>
      </c>
      <c r="AA13" s="34">
        <f t="shared" ca="1" si="9"/>
        <v>0</v>
      </c>
      <c r="AB13" s="34">
        <f t="shared" ca="1" si="9"/>
        <v>0</v>
      </c>
      <c r="AC13" s="34">
        <f t="shared" ca="1" si="9"/>
        <v>35</v>
      </c>
      <c r="AD13" s="34">
        <f t="shared" ca="1" si="9"/>
        <v>0</v>
      </c>
      <c r="AE13" s="34">
        <f t="shared" ca="1" si="9"/>
        <v>0</v>
      </c>
      <c r="AF13" s="34">
        <f t="shared" ca="1" si="9"/>
        <v>31</v>
      </c>
      <c r="AG13" s="34">
        <f t="shared" ca="1" si="9"/>
        <v>0</v>
      </c>
      <c r="AH13" s="34">
        <f t="shared" ca="1" si="9"/>
        <v>0</v>
      </c>
      <c r="AI13" s="34">
        <f t="shared" ca="1" si="9"/>
        <v>0</v>
      </c>
      <c r="AJ13" s="34">
        <f t="shared" ca="1" si="9"/>
        <v>0</v>
      </c>
      <c r="AK13" s="34">
        <f t="shared" ca="1" si="9"/>
        <v>0</v>
      </c>
      <c r="AL13" s="34">
        <f t="shared" ca="1" si="9"/>
        <v>0</v>
      </c>
      <c r="AM13" s="34">
        <f t="shared" ca="1" si="9"/>
        <v>39</v>
      </c>
      <c r="AN13" s="34">
        <f t="shared" ca="1" si="9"/>
        <v>0</v>
      </c>
      <c r="AO13" s="34">
        <f t="shared" ca="1" si="9"/>
        <v>0</v>
      </c>
      <c r="AP13" s="24">
        <f t="shared" ca="1" si="9"/>
        <v>0</v>
      </c>
    </row>
    <row r="14" spans="1:42" x14ac:dyDescent="0.3">
      <c r="D14" s="47"/>
      <c r="E14" s="9" t="s">
        <v>130</v>
      </c>
      <c r="F14" s="8">
        <f t="shared" ref="F14:F18" si="10">IF(F9&lt;F13,F9,F13)</f>
        <v>0</v>
      </c>
      <c r="G14" s="8">
        <f ca="1">IF(G3&gt;0,IF((G$12-G15-G16-G17-G18)&gt;G3,G3,(G$12-G15-G16-G17-G18)),0)</f>
        <v>0</v>
      </c>
      <c r="H14" s="8">
        <f t="shared" ref="H14:AP14" ca="1" si="11">IF(H3&gt;0,IF((H$12-H15-H16-H17-H18)&gt;H3,H3,(H$12-H15-H16-H17-H18)),0)</f>
        <v>30</v>
      </c>
      <c r="I14" s="8">
        <f t="shared" ca="1" si="11"/>
        <v>0</v>
      </c>
      <c r="J14" s="8">
        <f t="shared" ca="1" si="11"/>
        <v>0</v>
      </c>
      <c r="K14" s="8">
        <f t="shared" ca="1" si="11"/>
        <v>0</v>
      </c>
      <c r="L14" s="8">
        <f t="shared" ca="1" si="11"/>
        <v>37</v>
      </c>
      <c r="M14" s="8">
        <f t="shared" ca="1" si="11"/>
        <v>0</v>
      </c>
      <c r="N14" s="8">
        <f t="shared" ca="1" si="11"/>
        <v>0</v>
      </c>
      <c r="O14" s="8">
        <f t="shared" ca="1" si="11"/>
        <v>39</v>
      </c>
      <c r="P14" s="8">
        <f t="shared" ca="1" si="11"/>
        <v>0</v>
      </c>
      <c r="Q14" s="8">
        <f t="shared" ca="1" si="11"/>
        <v>0</v>
      </c>
      <c r="R14" s="8">
        <f t="shared" ca="1" si="11"/>
        <v>21</v>
      </c>
      <c r="S14" s="8">
        <f t="shared" ca="1" si="11"/>
        <v>0</v>
      </c>
      <c r="T14" s="8">
        <f t="shared" ca="1" si="11"/>
        <v>0</v>
      </c>
      <c r="U14" s="8">
        <f t="shared" ca="1" si="11"/>
        <v>0</v>
      </c>
      <c r="V14" s="8">
        <f t="shared" ca="1" si="11"/>
        <v>0</v>
      </c>
      <c r="W14" s="8">
        <f t="shared" ca="1" si="11"/>
        <v>0</v>
      </c>
      <c r="X14" s="8">
        <f t="shared" ca="1" si="11"/>
        <v>38</v>
      </c>
      <c r="Y14" s="8">
        <f t="shared" ca="1" si="11"/>
        <v>0</v>
      </c>
      <c r="Z14" s="8">
        <f t="shared" ca="1" si="11"/>
        <v>0</v>
      </c>
      <c r="AA14" s="8">
        <f t="shared" ca="1" si="11"/>
        <v>15</v>
      </c>
      <c r="AB14" s="8">
        <f t="shared" ca="1" si="11"/>
        <v>0</v>
      </c>
      <c r="AC14" s="8">
        <f t="shared" ca="1" si="11"/>
        <v>0</v>
      </c>
      <c r="AD14" s="8">
        <f t="shared" ca="1" si="11"/>
        <v>35</v>
      </c>
      <c r="AE14" s="8">
        <f t="shared" ca="1" si="11"/>
        <v>0</v>
      </c>
      <c r="AF14" s="8">
        <f t="shared" ca="1" si="11"/>
        <v>0</v>
      </c>
      <c r="AG14" s="8">
        <f t="shared" ca="1" si="11"/>
        <v>52</v>
      </c>
      <c r="AH14" s="8">
        <f t="shared" ca="1" si="11"/>
        <v>0</v>
      </c>
      <c r="AI14" s="8">
        <f t="shared" ca="1" si="11"/>
        <v>33</v>
      </c>
      <c r="AJ14" s="8">
        <f t="shared" ca="1" si="11"/>
        <v>0</v>
      </c>
      <c r="AK14" s="8">
        <f t="shared" ca="1" si="11"/>
        <v>0</v>
      </c>
      <c r="AL14" s="8">
        <f t="shared" ca="1" si="11"/>
        <v>0</v>
      </c>
      <c r="AM14" s="8">
        <f t="shared" ca="1" si="11"/>
        <v>0</v>
      </c>
      <c r="AN14" s="8">
        <f t="shared" ca="1" si="11"/>
        <v>41</v>
      </c>
      <c r="AO14" s="8">
        <f t="shared" ca="1" si="11"/>
        <v>0</v>
      </c>
      <c r="AP14" s="9">
        <f t="shared" ca="1" si="11"/>
        <v>28</v>
      </c>
    </row>
    <row r="15" spans="1:42" x14ac:dyDescent="0.3">
      <c r="D15" s="47"/>
      <c r="E15" s="9" t="s">
        <v>131</v>
      </c>
      <c r="F15" s="8">
        <f t="shared" si="10"/>
        <v>0</v>
      </c>
      <c r="G15" s="8">
        <f ca="1">IF(G4&gt;0,IF((G$12-G16-G17-G18)&gt;G4,G4,(G$12-G16-G17-G18)),0)</f>
        <v>0</v>
      </c>
      <c r="H15" s="8">
        <f t="shared" ref="H15:AP15" ca="1" si="12">IF(H4&gt;0,IF((H$12-H16-H17-H18)&gt;H4,H4,(H$12-H16-H17-H18)),0)</f>
        <v>0</v>
      </c>
      <c r="I15" s="8">
        <f t="shared" ca="1" si="12"/>
        <v>37</v>
      </c>
      <c r="J15" s="8">
        <f t="shared" ca="1" si="12"/>
        <v>0</v>
      </c>
      <c r="K15" s="8">
        <f t="shared" ca="1" si="12"/>
        <v>0</v>
      </c>
      <c r="L15" s="8">
        <f t="shared" ca="1" si="12"/>
        <v>0</v>
      </c>
      <c r="M15" s="8">
        <f t="shared" ca="1" si="12"/>
        <v>27</v>
      </c>
      <c r="N15" s="8">
        <f t="shared" ca="1" si="12"/>
        <v>0</v>
      </c>
      <c r="O15" s="8">
        <f t="shared" ca="1" si="12"/>
        <v>0</v>
      </c>
      <c r="P15" s="8">
        <f t="shared" ca="1" si="12"/>
        <v>1</v>
      </c>
      <c r="Q15" s="8">
        <f t="shared" ca="1" si="12"/>
        <v>0</v>
      </c>
      <c r="R15" s="8">
        <f t="shared" ca="1" si="12"/>
        <v>0</v>
      </c>
      <c r="S15" s="8">
        <f t="shared" ca="1" si="12"/>
        <v>10</v>
      </c>
      <c r="T15" s="8">
        <f t="shared" ca="1" si="12"/>
        <v>14</v>
      </c>
      <c r="U15" s="8">
        <f t="shared" ca="1" si="12"/>
        <v>0</v>
      </c>
      <c r="V15" s="8">
        <f t="shared" ca="1" si="12"/>
        <v>0</v>
      </c>
      <c r="W15" s="8">
        <f t="shared" ca="1" si="12"/>
        <v>0</v>
      </c>
      <c r="X15" s="8">
        <f t="shared" ca="1" si="12"/>
        <v>0</v>
      </c>
      <c r="Y15" s="8">
        <f t="shared" ca="1" si="12"/>
        <v>24</v>
      </c>
      <c r="Z15" s="8">
        <f t="shared" ca="1" si="12"/>
        <v>0</v>
      </c>
      <c r="AA15" s="8">
        <f t="shared" ca="1" si="12"/>
        <v>0</v>
      </c>
      <c r="AB15" s="8">
        <f t="shared" ca="1" si="12"/>
        <v>21</v>
      </c>
      <c r="AC15" s="8">
        <f t="shared" ca="1" si="12"/>
        <v>0</v>
      </c>
      <c r="AD15" s="8">
        <f t="shared" ca="1" si="12"/>
        <v>0</v>
      </c>
      <c r="AE15" s="8">
        <f t="shared" ca="1" si="12"/>
        <v>0</v>
      </c>
      <c r="AF15" s="8">
        <f t="shared" ca="1" si="12"/>
        <v>0</v>
      </c>
      <c r="AG15" s="8">
        <f t="shared" ca="1" si="12"/>
        <v>0</v>
      </c>
      <c r="AH15" s="8">
        <f t="shared" ca="1" si="12"/>
        <v>7</v>
      </c>
      <c r="AI15" s="8">
        <f t="shared" ca="1" si="12"/>
        <v>0</v>
      </c>
      <c r="AJ15" s="8">
        <f t="shared" ca="1" si="12"/>
        <v>22</v>
      </c>
      <c r="AK15" s="8">
        <f t="shared" ca="1" si="12"/>
        <v>0</v>
      </c>
      <c r="AL15" s="8">
        <f t="shared" ca="1" si="12"/>
        <v>0</v>
      </c>
      <c r="AM15" s="8">
        <f t="shared" ca="1" si="12"/>
        <v>0</v>
      </c>
      <c r="AN15" s="8">
        <f t="shared" ca="1" si="12"/>
        <v>0</v>
      </c>
      <c r="AO15" s="8">
        <f t="shared" ca="1" si="12"/>
        <v>0</v>
      </c>
      <c r="AP15" s="9">
        <f t="shared" ca="1" si="12"/>
        <v>0</v>
      </c>
    </row>
    <row r="16" spans="1:42" x14ac:dyDescent="0.3">
      <c r="D16" s="47"/>
      <c r="E16" s="9" t="s">
        <v>132</v>
      </c>
      <c r="F16" s="8">
        <f t="shared" ca="1" si="10"/>
        <v>0</v>
      </c>
      <c r="G16" s="8">
        <f ca="1">IF(G5&gt;0,IF((G$12-G17-G18)&gt;G5,G5,(G$12-G17-G18)),0)</f>
        <v>0</v>
      </c>
      <c r="H16" s="8">
        <f t="shared" ref="H16:AP16" ca="1" si="13">IF(H5&gt;0,IF((H$12-H17-H18)&gt;H5,H5,(H$12-H17-H18)),0)</f>
        <v>0</v>
      </c>
      <c r="I16" s="8">
        <f t="shared" ca="1" si="13"/>
        <v>0</v>
      </c>
      <c r="J16" s="8">
        <f t="shared" ca="1" si="13"/>
        <v>0</v>
      </c>
      <c r="K16" s="8">
        <f t="shared" ca="1" si="13"/>
        <v>0</v>
      </c>
      <c r="L16" s="8">
        <f t="shared" ca="1" si="13"/>
        <v>0</v>
      </c>
      <c r="M16" s="8">
        <f t="shared" ca="1" si="13"/>
        <v>0</v>
      </c>
      <c r="N16" s="8">
        <f t="shared" ca="1" si="13"/>
        <v>0</v>
      </c>
      <c r="O16" s="8">
        <f t="shared" ca="1" si="13"/>
        <v>0</v>
      </c>
      <c r="P16" s="8">
        <f t="shared" ca="1" si="13"/>
        <v>0</v>
      </c>
      <c r="Q16" s="8">
        <f t="shared" ca="1" si="13"/>
        <v>0</v>
      </c>
      <c r="R16" s="8">
        <f t="shared" ca="1" si="13"/>
        <v>0</v>
      </c>
      <c r="S16" s="8">
        <f t="shared" ca="1" si="13"/>
        <v>0</v>
      </c>
      <c r="T16" s="8">
        <f t="shared" ca="1" si="13"/>
        <v>19</v>
      </c>
      <c r="U16" s="8">
        <f t="shared" ca="1" si="13"/>
        <v>56</v>
      </c>
      <c r="V16" s="8">
        <f t="shared" ca="1" si="13"/>
        <v>0</v>
      </c>
      <c r="W16" s="8">
        <f t="shared" ca="1" si="13"/>
        <v>0</v>
      </c>
      <c r="X16" s="8">
        <f t="shared" ca="1" si="13"/>
        <v>0</v>
      </c>
      <c r="Y16" s="8">
        <f t="shared" ca="1" si="13"/>
        <v>0</v>
      </c>
      <c r="Z16" s="8">
        <f t="shared" ca="1" si="13"/>
        <v>0</v>
      </c>
      <c r="AA16" s="8">
        <f t="shared" ca="1" si="13"/>
        <v>0</v>
      </c>
      <c r="AB16" s="8">
        <f t="shared" ca="1" si="13"/>
        <v>0</v>
      </c>
      <c r="AC16" s="8">
        <f t="shared" ca="1" si="13"/>
        <v>0</v>
      </c>
      <c r="AD16" s="8">
        <f t="shared" ca="1" si="13"/>
        <v>0</v>
      </c>
      <c r="AE16" s="8">
        <f t="shared" ca="1" si="13"/>
        <v>0</v>
      </c>
      <c r="AF16" s="8">
        <f t="shared" ca="1" si="13"/>
        <v>0</v>
      </c>
      <c r="AG16" s="8">
        <f t="shared" ca="1" si="13"/>
        <v>0</v>
      </c>
      <c r="AH16" s="8">
        <f t="shared" ca="1" si="13"/>
        <v>0</v>
      </c>
      <c r="AI16" s="8">
        <f t="shared" ca="1" si="13"/>
        <v>0</v>
      </c>
      <c r="AJ16" s="8">
        <f t="shared" ca="1" si="13"/>
        <v>0</v>
      </c>
      <c r="AK16" s="8">
        <f t="shared" ca="1" si="13"/>
        <v>23</v>
      </c>
      <c r="AL16" s="8">
        <f t="shared" ca="1" si="13"/>
        <v>0</v>
      </c>
      <c r="AM16" s="8">
        <f t="shared" ca="1" si="13"/>
        <v>0</v>
      </c>
      <c r="AN16" s="8">
        <f t="shared" ca="1" si="13"/>
        <v>0</v>
      </c>
      <c r="AO16" s="8">
        <f t="shared" ca="1" si="13"/>
        <v>0</v>
      </c>
      <c r="AP16" s="9">
        <f t="shared" ca="1" si="13"/>
        <v>0</v>
      </c>
    </row>
    <row r="17" spans="4:42" x14ac:dyDescent="0.3">
      <c r="D17" s="47"/>
      <c r="E17" s="9" t="s">
        <v>133</v>
      </c>
      <c r="F17" s="8">
        <f t="shared" ca="1" si="10"/>
        <v>0</v>
      </c>
      <c r="G17" s="8">
        <f ca="1">IF(G6&gt;0,IF((G$12-G18)&gt;G6,G6,(G$12-G18)),0)</f>
        <v>0</v>
      </c>
      <c r="H17" s="8">
        <f t="shared" ref="H17:AP17" ca="1" si="14">IF(H6&gt;0,IF((H$12-H18)&gt;H6,H6,(H$12-H18)),0)</f>
        <v>0</v>
      </c>
      <c r="I17" s="8">
        <f t="shared" ca="1" si="14"/>
        <v>0</v>
      </c>
      <c r="J17" s="8">
        <f t="shared" ca="1" si="14"/>
        <v>0</v>
      </c>
      <c r="K17" s="8">
        <f t="shared" ca="1" si="14"/>
        <v>0</v>
      </c>
      <c r="L17" s="8">
        <f t="shared" ca="1" si="14"/>
        <v>0</v>
      </c>
      <c r="M17" s="8">
        <f t="shared" ca="1" si="14"/>
        <v>0</v>
      </c>
      <c r="N17" s="8">
        <f t="shared" ca="1" si="14"/>
        <v>0</v>
      </c>
      <c r="O17" s="8">
        <f t="shared" ca="1" si="14"/>
        <v>0</v>
      </c>
      <c r="P17" s="8">
        <f t="shared" ca="1" si="14"/>
        <v>0</v>
      </c>
      <c r="Q17" s="8">
        <f t="shared" ca="1" si="14"/>
        <v>0</v>
      </c>
      <c r="R17" s="8">
        <f t="shared" ca="1" si="14"/>
        <v>0</v>
      </c>
      <c r="S17" s="8">
        <f t="shared" ca="1" si="14"/>
        <v>0</v>
      </c>
      <c r="T17" s="8">
        <f t="shared" ca="1" si="14"/>
        <v>0</v>
      </c>
      <c r="U17" s="8">
        <f t="shared" ca="1" si="14"/>
        <v>0</v>
      </c>
      <c r="V17" s="8">
        <f t="shared" ca="1" si="14"/>
        <v>0</v>
      </c>
      <c r="W17" s="8">
        <f t="shared" ca="1" si="14"/>
        <v>0</v>
      </c>
      <c r="X17" s="8">
        <f t="shared" ca="1" si="14"/>
        <v>0</v>
      </c>
      <c r="Y17" s="8">
        <f t="shared" ca="1" si="14"/>
        <v>0</v>
      </c>
      <c r="Z17" s="8">
        <f t="shared" ca="1" si="14"/>
        <v>0</v>
      </c>
      <c r="AA17" s="8">
        <f t="shared" ca="1" si="14"/>
        <v>0</v>
      </c>
      <c r="AB17" s="8">
        <f t="shared" ca="1" si="14"/>
        <v>0</v>
      </c>
      <c r="AC17" s="8">
        <f t="shared" ca="1" si="14"/>
        <v>0</v>
      </c>
      <c r="AD17" s="8">
        <f t="shared" ca="1" si="14"/>
        <v>0</v>
      </c>
      <c r="AE17" s="8">
        <f t="shared" ca="1" si="14"/>
        <v>0</v>
      </c>
      <c r="AF17" s="8">
        <f t="shared" ca="1" si="14"/>
        <v>0</v>
      </c>
      <c r="AG17" s="8">
        <f t="shared" ca="1" si="14"/>
        <v>0</v>
      </c>
      <c r="AH17" s="8">
        <f t="shared" ca="1" si="14"/>
        <v>0</v>
      </c>
      <c r="AI17" s="8">
        <f t="shared" ca="1" si="14"/>
        <v>0</v>
      </c>
      <c r="AJ17" s="8">
        <f t="shared" ca="1" si="14"/>
        <v>0</v>
      </c>
      <c r="AK17" s="8">
        <f t="shared" ca="1" si="14"/>
        <v>0</v>
      </c>
      <c r="AL17" s="8">
        <f t="shared" ca="1" si="14"/>
        <v>12</v>
      </c>
      <c r="AM17" s="8">
        <f t="shared" ca="1" si="14"/>
        <v>0</v>
      </c>
      <c r="AN17" s="8">
        <f t="shared" ca="1" si="14"/>
        <v>0</v>
      </c>
      <c r="AO17" s="8">
        <f t="shared" ca="1" si="14"/>
        <v>0</v>
      </c>
      <c r="AP17" s="9">
        <f t="shared" ca="1" si="14"/>
        <v>0</v>
      </c>
    </row>
    <row r="18" spans="4:42" x14ac:dyDescent="0.3">
      <c r="D18" s="47"/>
      <c r="E18" s="9" t="s">
        <v>134</v>
      </c>
      <c r="F18" s="8">
        <f t="shared" ca="1" si="10"/>
        <v>0</v>
      </c>
      <c r="G18" s="8">
        <f ca="1">IF(G7&gt;0,IF(G$12&gt;G7,G7,G$12),0)</f>
        <v>0</v>
      </c>
      <c r="H18" s="8">
        <f t="shared" ref="H18:AP18" ca="1" si="15">IF(H7&gt;0,IF(H$12&gt;H7,H7,H$12),0)</f>
        <v>0</v>
      </c>
      <c r="I18" s="8">
        <f t="shared" ca="1" si="15"/>
        <v>0</v>
      </c>
      <c r="J18" s="8">
        <f t="shared" ca="1" si="15"/>
        <v>0</v>
      </c>
      <c r="K18" s="8">
        <f t="shared" ca="1" si="15"/>
        <v>0</v>
      </c>
      <c r="L18" s="8">
        <f t="shared" ca="1" si="15"/>
        <v>0</v>
      </c>
      <c r="M18" s="8">
        <f t="shared" ca="1" si="15"/>
        <v>0</v>
      </c>
      <c r="N18" s="8">
        <f t="shared" ca="1" si="15"/>
        <v>0</v>
      </c>
      <c r="O18" s="8">
        <f t="shared" ca="1" si="15"/>
        <v>0</v>
      </c>
      <c r="P18" s="8">
        <f t="shared" ca="1" si="15"/>
        <v>0</v>
      </c>
      <c r="Q18" s="8">
        <f t="shared" ca="1" si="15"/>
        <v>0</v>
      </c>
      <c r="R18" s="8">
        <f t="shared" ca="1" si="15"/>
        <v>0</v>
      </c>
      <c r="S18" s="8">
        <f t="shared" ca="1" si="15"/>
        <v>0</v>
      </c>
      <c r="T18" s="8">
        <f t="shared" ca="1" si="15"/>
        <v>0</v>
      </c>
      <c r="U18" s="8">
        <f t="shared" ca="1" si="15"/>
        <v>0</v>
      </c>
      <c r="V18" s="8">
        <f t="shared" ca="1" si="15"/>
        <v>0</v>
      </c>
      <c r="W18" s="8">
        <f t="shared" ca="1" si="15"/>
        <v>0</v>
      </c>
      <c r="X18" s="8">
        <f t="shared" ca="1" si="15"/>
        <v>0</v>
      </c>
      <c r="Y18" s="8">
        <f t="shared" ca="1" si="15"/>
        <v>0</v>
      </c>
      <c r="Z18" s="8">
        <f t="shared" ca="1" si="15"/>
        <v>0</v>
      </c>
      <c r="AA18" s="8">
        <f t="shared" ca="1" si="15"/>
        <v>0</v>
      </c>
      <c r="AB18" s="8">
        <f t="shared" ca="1" si="15"/>
        <v>0</v>
      </c>
      <c r="AC18" s="8">
        <f t="shared" ca="1" si="15"/>
        <v>0</v>
      </c>
      <c r="AD18" s="8">
        <f t="shared" ca="1" si="15"/>
        <v>0</v>
      </c>
      <c r="AE18" s="8">
        <f t="shared" ca="1" si="15"/>
        <v>0</v>
      </c>
      <c r="AF18" s="8">
        <f t="shared" ca="1" si="15"/>
        <v>0</v>
      </c>
      <c r="AG18" s="8">
        <f t="shared" ca="1" si="15"/>
        <v>0</v>
      </c>
      <c r="AH18" s="8">
        <f t="shared" ca="1" si="15"/>
        <v>0</v>
      </c>
      <c r="AI18" s="8">
        <f t="shared" ca="1" si="15"/>
        <v>0</v>
      </c>
      <c r="AJ18" s="8">
        <f t="shared" ca="1" si="15"/>
        <v>0</v>
      </c>
      <c r="AK18" s="8">
        <f t="shared" ca="1" si="15"/>
        <v>0</v>
      </c>
      <c r="AL18" s="8">
        <f t="shared" ca="1" si="15"/>
        <v>0</v>
      </c>
      <c r="AM18" s="8">
        <f t="shared" ca="1" si="15"/>
        <v>0</v>
      </c>
      <c r="AN18" s="8">
        <f t="shared" ca="1" si="15"/>
        <v>0</v>
      </c>
      <c r="AO18" s="8">
        <f t="shared" ca="1" si="15"/>
        <v>0</v>
      </c>
      <c r="AP18" s="9">
        <f t="shared" ca="1" si="15"/>
        <v>0</v>
      </c>
    </row>
    <row r="19" spans="4:42" s="1" customFormat="1" x14ac:dyDescent="0.3">
      <c r="D19" s="48"/>
      <c r="E19" s="35" t="s">
        <v>139</v>
      </c>
      <c r="F19" s="36">
        <f ca="1">SUM(F13:F18)</f>
        <v>0</v>
      </c>
      <c r="G19" s="36">
        <f ca="1">SUM(G13:G18)</f>
        <v>23</v>
      </c>
      <c r="H19" s="36">
        <f t="shared" ref="H19:AP19" ca="1" si="16">SUM(H13:H18)</f>
        <v>30</v>
      </c>
      <c r="I19" s="36">
        <f t="shared" ca="1" si="16"/>
        <v>37</v>
      </c>
      <c r="J19" s="36">
        <f t="shared" ca="1" si="16"/>
        <v>0</v>
      </c>
      <c r="K19" s="36">
        <f t="shared" ca="1" si="16"/>
        <v>26</v>
      </c>
      <c r="L19" s="36">
        <f t="shared" ca="1" si="16"/>
        <v>37</v>
      </c>
      <c r="M19" s="36">
        <f t="shared" ca="1" si="16"/>
        <v>27</v>
      </c>
      <c r="N19" s="36">
        <f t="shared" ca="1" si="16"/>
        <v>30</v>
      </c>
      <c r="O19" s="36">
        <f t="shared" ca="1" si="16"/>
        <v>39</v>
      </c>
      <c r="P19" s="36">
        <f t="shared" ca="1" si="16"/>
        <v>1</v>
      </c>
      <c r="Q19" s="36">
        <f t="shared" ca="1" si="16"/>
        <v>40</v>
      </c>
      <c r="R19" s="36">
        <f t="shared" ca="1" si="16"/>
        <v>21</v>
      </c>
      <c r="S19" s="36">
        <f t="shared" ca="1" si="16"/>
        <v>10</v>
      </c>
      <c r="T19" s="36">
        <f t="shared" ca="1" si="16"/>
        <v>33</v>
      </c>
      <c r="U19" s="36">
        <f t="shared" ca="1" si="16"/>
        <v>56</v>
      </c>
      <c r="V19" s="36">
        <f t="shared" ca="1" si="16"/>
        <v>0</v>
      </c>
      <c r="W19" s="36">
        <f t="shared" ca="1" si="16"/>
        <v>28</v>
      </c>
      <c r="X19" s="36">
        <f t="shared" ca="1" si="16"/>
        <v>38</v>
      </c>
      <c r="Y19" s="36">
        <f t="shared" ca="1" si="16"/>
        <v>24</v>
      </c>
      <c r="Z19" s="36">
        <f t="shared" ca="1" si="16"/>
        <v>34</v>
      </c>
      <c r="AA19" s="36">
        <f t="shared" ca="1" si="16"/>
        <v>15</v>
      </c>
      <c r="AB19" s="36">
        <f t="shared" ca="1" si="16"/>
        <v>21</v>
      </c>
      <c r="AC19" s="36">
        <f t="shared" ca="1" si="16"/>
        <v>35</v>
      </c>
      <c r="AD19" s="36">
        <f t="shared" ca="1" si="16"/>
        <v>35</v>
      </c>
      <c r="AE19" s="36">
        <f t="shared" ca="1" si="16"/>
        <v>0</v>
      </c>
      <c r="AF19" s="36">
        <f t="shared" ca="1" si="16"/>
        <v>31</v>
      </c>
      <c r="AG19" s="36">
        <f t="shared" ca="1" si="16"/>
        <v>52</v>
      </c>
      <c r="AH19" s="36">
        <f t="shared" ca="1" si="16"/>
        <v>7</v>
      </c>
      <c r="AI19" s="36">
        <f t="shared" ca="1" si="16"/>
        <v>33</v>
      </c>
      <c r="AJ19" s="36">
        <f t="shared" ca="1" si="16"/>
        <v>22</v>
      </c>
      <c r="AK19" s="36">
        <f t="shared" ca="1" si="16"/>
        <v>23</v>
      </c>
      <c r="AL19" s="36">
        <f t="shared" ca="1" si="16"/>
        <v>12</v>
      </c>
      <c r="AM19" s="36">
        <f t="shared" ca="1" si="16"/>
        <v>39</v>
      </c>
      <c r="AN19" s="36">
        <f t="shared" ca="1" si="16"/>
        <v>41</v>
      </c>
      <c r="AO19" s="36">
        <f t="shared" ca="1" si="16"/>
        <v>0</v>
      </c>
      <c r="AP19" s="35">
        <f t="shared" ca="1" si="16"/>
        <v>28</v>
      </c>
    </row>
    <row r="20" spans="4:42" x14ac:dyDescent="0.3">
      <c r="D20" s="49" t="s">
        <v>145</v>
      </c>
      <c r="E20" s="50"/>
      <c r="F20" s="30">
        <f>$B$9</f>
        <v>10000</v>
      </c>
      <c r="G20" s="30">
        <f t="shared" ref="G20:AP20" si="17">$B$9</f>
        <v>10000</v>
      </c>
      <c r="H20" s="30">
        <f t="shared" si="17"/>
        <v>10000</v>
      </c>
      <c r="I20" s="30">
        <f t="shared" si="17"/>
        <v>10000</v>
      </c>
      <c r="J20" s="30">
        <f t="shared" si="17"/>
        <v>10000</v>
      </c>
      <c r="K20" s="30">
        <f t="shared" si="17"/>
        <v>10000</v>
      </c>
      <c r="L20" s="30">
        <f t="shared" si="17"/>
        <v>10000</v>
      </c>
      <c r="M20" s="30">
        <f t="shared" si="17"/>
        <v>10000</v>
      </c>
      <c r="N20" s="30">
        <f t="shared" si="17"/>
        <v>10000</v>
      </c>
      <c r="O20" s="30">
        <f t="shared" si="17"/>
        <v>10000</v>
      </c>
      <c r="P20" s="30">
        <f t="shared" si="17"/>
        <v>10000</v>
      </c>
      <c r="Q20" s="30">
        <f t="shared" si="17"/>
        <v>10000</v>
      </c>
      <c r="R20" s="30">
        <f t="shared" si="17"/>
        <v>10000</v>
      </c>
      <c r="S20" s="30">
        <f t="shared" si="17"/>
        <v>10000</v>
      </c>
      <c r="T20" s="30">
        <f t="shared" si="17"/>
        <v>10000</v>
      </c>
      <c r="U20" s="30">
        <f t="shared" si="17"/>
        <v>10000</v>
      </c>
      <c r="V20" s="30">
        <f t="shared" si="17"/>
        <v>10000</v>
      </c>
      <c r="W20" s="30">
        <f t="shared" si="17"/>
        <v>10000</v>
      </c>
      <c r="X20" s="30">
        <f t="shared" si="17"/>
        <v>10000</v>
      </c>
      <c r="Y20" s="30">
        <f t="shared" si="17"/>
        <v>10000</v>
      </c>
      <c r="Z20" s="30">
        <f t="shared" si="17"/>
        <v>10000</v>
      </c>
      <c r="AA20" s="30">
        <f t="shared" si="17"/>
        <v>10000</v>
      </c>
      <c r="AB20" s="30">
        <f t="shared" si="17"/>
        <v>10000</v>
      </c>
      <c r="AC20" s="30">
        <f t="shared" si="17"/>
        <v>10000</v>
      </c>
      <c r="AD20" s="30">
        <f t="shared" si="17"/>
        <v>10000</v>
      </c>
      <c r="AE20" s="30">
        <f t="shared" si="17"/>
        <v>10000</v>
      </c>
      <c r="AF20" s="30">
        <f t="shared" si="17"/>
        <v>10000</v>
      </c>
      <c r="AG20" s="30">
        <f t="shared" si="17"/>
        <v>10000</v>
      </c>
      <c r="AH20" s="30">
        <f t="shared" si="17"/>
        <v>10000</v>
      </c>
      <c r="AI20" s="30">
        <f t="shared" si="17"/>
        <v>10000</v>
      </c>
      <c r="AJ20" s="30">
        <f t="shared" si="17"/>
        <v>10000</v>
      </c>
      <c r="AK20" s="30">
        <f t="shared" si="17"/>
        <v>10000</v>
      </c>
      <c r="AL20" s="30">
        <f t="shared" si="17"/>
        <v>10000</v>
      </c>
      <c r="AM20" s="30">
        <f t="shared" si="17"/>
        <v>10000</v>
      </c>
      <c r="AN20" s="30">
        <f t="shared" si="17"/>
        <v>10000</v>
      </c>
      <c r="AO20" s="30">
        <f t="shared" si="17"/>
        <v>10000</v>
      </c>
      <c r="AP20" s="31">
        <f t="shared" si="17"/>
        <v>10000</v>
      </c>
    </row>
    <row r="21" spans="4:42" x14ac:dyDescent="0.3">
      <c r="D21" s="49" t="s">
        <v>144</v>
      </c>
      <c r="E21" s="50"/>
      <c r="F21" s="30">
        <f>F9*$B$6</f>
        <v>0</v>
      </c>
      <c r="G21" s="30">
        <f ca="1">G9*$B$6</f>
        <v>0</v>
      </c>
      <c r="H21" s="30">
        <f t="shared" ref="H21:AP21" ca="1" si="18">H9*$B$6</f>
        <v>0</v>
      </c>
      <c r="I21" s="30">
        <f t="shared" ca="1" si="18"/>
        <v>0</v>
      </c>
      <c r="J21" s="30">
        <f t="shared" ca="1" si="18"/>
        <v>0</v>
      </c>
      <c r="K21" s="30">
        <f t="shared" ca="1" si="18"/>
        <v>0</v>
      </c>
      <c r="L21" s="30">
        <f t="shared" ca="1" si="18"/>
        <v>0</v>
      </c>
      <c r="M21" s="30">
        <f t="shared" ca="1" si="18"/>
        <v>0</v>
      </c>
      <c r="N21" s="30">
        <f t="shared" ca="1" si="18"/>
        <v>0</v>
      </c>
      <c r="O21" s="30">
        <f t="shared" ca="1" si="18"/>
        <v>0</v>
      </c>
      <c r="P21" s="30">
        <f t="shared" ca="1" si="18"/>
        <v>0</v>
      </c>
      <c r="Q21" s="30">
        <f t="shared" ca="1" si="18"/>
        <v>0</v>
      </c>
      <c r="R21" s="30">
        <f t="shared" ca="1" si="18"/>
        <v>0</v>
      </c>
      <c r="S21" s="30">
        <f t="shared" ca="1" si="18"/>
        <v>0</v>
      </c>
      <c r="T21" s="30">
        <f t="shared" ca="1" si="18"/>
        <v>0</v>
      </c>
      <c r="U21" s="30">
        <f t="shared" ca="1" si="18"/>
        <v>0</v>
      </c>
      <c r="V21" s="30">
        <f t="shared" ca="1" si="18"/>
        <v>0</v>
      </c>
      <c r="W21" s="30">
        <f t="shared" ca="1" si="18"/>
        <v>0</v>
      </c>
      <c r="X21" s="30">
        <f t="shared" ca="1" si="18"/>
        <v>0</v>
      </c>
      <c r="Y21" s="30">
        <f t="shared" ca="1" si="18"/>
        <v>0</v>
      </c>
      <c r="Z21" s="30">
        <f t="shared" ca="1" si="18"/>
        <v>0</v>
      </c>
      <c r="AA21" s="30">
        <f t="shared" ca="1" si="18"/>
        <v>0</v>
      </c>
      <c r="AB21" s="30">
        <f t="shared" ca="1" si="18"/>
        <v>0</v>
      </c>
      <c r="AC21" s="30">
        <f t="shared" ca="1" si="18"/>
        <v>0</v>
      </c>
      <c r="AD21" s="30">
        <f t="shared" ca="1" si="18"/>
        <v>0</v>
      </c>
      <c r="AE21" s="30">
        <f t="shared" ca="1" si="18"/>
        <v>0</v>
      </c>
      <c r="AF21" s="30">
        <f t="shared" ca="1" si="18"/>
        <v>0</v>
      </c>
      <c r="AG21" s="30">
        <f t="shared" ca="1" si="18"/>
        <v>0</v>
      </c>
      <c r="AH21" s="30">
        <f t="shared" ca="1" si="18"/>
        <v>0</v>
      </c>
      <c r="AI21" s="30">
        <f t="shared" ca="1" si="18"/>
        <v>0</v>
      </c>
      <c r="AJ21" s="30">
        <f t="shared" ca="1" si="18"/>
        <v>0</v>
      </c>
      <c r="AK21" s="30">
        <f t="shared" ca="1" si="18"/>
        <v>0</v>
      </c>
      <c r="AL21" s="30">
        <f t="shared" ca="1" si="18"/>
        <v>0</v>
      </c>
      <c r="AM21" s="30">
        <f t="shared" ca="1" si="18"/>
        <v>0</v>
      </c>
      <c r="AN21" s="30">
        <f t="shared" ca="1" si="18"/>
        <v>0</v>
      </c>
      <c r="AO21" s="30">
        <f t="shared" ca="1" si="18"/>
        <v>0</v>
      </c>
      <c r="AP21" s="31">
        <f t="shared" ca="1" si="18"/>
        <v>0</v>
      </c>
    </row>
    <row r="22" spans="4:42" x14ac:dyDescent="0.3">
      <c r="D22" s="49" t="s">
        <v>143</v>
      </c>
      <c r="E22" s="50"/>
      <c r="F22" s="30">
        <f>F10*$B$4+IF(F10&gt;0,$B$10,0)</f>
        <v>69540</v>
      </c>
      <c r="G22" s="30">
        <f t="shared" ref="G22:AP22" ca="1" si="19">G10*$B$4+IF(G10&gt;0,$B$10,0)</f>
        <v>0</v>
      </c>
      <c r="H22" s="30">
        <f t="shared" ca="1" si="19"/>
        <v>0</v>
      </c>
      <c r="I22" s="30">
        <f t="shared" ca="1" si="19"/>
        <v>0</v>
      </c>
      <c r="J22" s="30">
        <f t="shared" ca="1" si="19"/>
        <v>69540</v>
      </c>
      <c r="K22" s="30">
        <f t="shared" ca="1" si="19"/>
        <v>0</v>
      </c>
      <c r="L22" s="30">
        <f t="shared" ca="1" si="19"/>
        <v>0</v>
      </c>
      <c r="M22" s="30">
        <f t="shared" ca="1" si="19"/>
        <v>54420</v>
      </c>
      <c r="N22" s="30">
        <f t="shared" ca="1" si="19"/>
        <v>0</v>
      </c>
      <c r="O22" s="30">
        <f t="shared" ca="1" si="19"/>
        <v>0</v>
      </c>
      <c r="P22" s="30">
        <f t="shared" ca="1" si="19"/>
        <v>69540</v>
      </c>
      <c r="Q22" s="30">
        <f t="shared" ca="1" si="19"/>
        <v>0</v>
      </c>
      <c r="R22" s="30">
        <f t="shared" ca="1" si="19"/>
        <v>0</v>
      </c>
      <c r="S22" s="30">
        <f t="shared" ca="1" si="19"/>
        <v>54420</v>
      </c>
      <c r="T22" s="30">
        <f t="shared" ca="1" si="19"/>
        <v>0</v>
      </c>
      <c r="U22" s="30">
        <f t="shared" ca="1" si="19"/>
        <v>0</v>
      </c>
      <c r="V22" s="30">
        <f t="shared" ca="1" si="19"/>
        <v>69540</v>
      </c>
      <c r="W22" s="30">
        <f t="shared" ca="1" si="19"/>
        <v>0</v>
      </c>
      <c r="X22" s="30">
        <f t="shared" ca="1" si="19"/>
        <v>0</v>
      </c>
      <c r="Y22" s="30">
        <f t="shared" ca="1" si="19"/>
        <v>54420</v>
      </c>
      <c r="Z22" s="30">
        <f t="shared" ca="1" si="19"/>
        <v>0</v>
      </c>
      <c r="AA22" s="30">
        <f t="shared" ca="1" si="19"/>
        <v>0</v>
      </c>
      <c r="AB22" s="30">
        <f t="shared" ca="1" si="19"/>
        <v>54420</v>
      </c>
      <c r="AC22" s="30">
        <f t="shared" ca="1" si="19"/>
        <v>0</v>
      </c>
      <c r="AD22" s="30">
        <f t="shared" ca="1" si="19"/>
        <v>0</v>
      </c>
      <c r="AE22" s="30">
        <f t="shared" ca="1" si="19"/>
        <v>69540</v>
      </c>
      <c r="AF22" s="30">
        <f t="shared" ca="1" si="19"/>
        <v>0</v>
      </c>
      <c r="AG22" s="30">
        <f t="shared" ca="1" si="19"/>
        <v>0</v>
      </c>
      <c r="AH22" s="30">
        <f t="shared" ca="1" si="19"/>
        <v>69540</v>
      </c>
      <c r="AI22" s="30">
        <f t="shared" ca="1" si="19"/>
        <v>0</v>
      </c>
      <c r="AJ22" s="30">
        <f t="shared" ca="1" si="19"/>
        <v>0</v>
      </c>
      <c r="AK22" s="30">
        <f t="shared" ca="1" si="19"/>
        <v>0</v>
      </c>
      <c r="AL22" s="30">
        <f t="shared" ca="1" si="19"/>
        <v>61980</v>
      </c>
      <c r="AM22" s="30">
        <f t="shared" ca="1" si="19"/>
        <v>0</v>
      </c>
      <c r="AN22" s="30">
        <f t="shared" ca="1" si="19"/>
        <v>0</v>
      </c>
      <c r="AO22" s="30">
        <f t="shared" ca="1" si="19"/>
        <v>69540</v>
      </c>
      <c r="AP22" s="30">
        <f t="shared" ca="1" si="19"/>
        <v>0</v>
      </c>
    </row>
    <row r="23" spans="4:42" x14ac:dyDescent="0.3">
      <c r="D23" s="44" t="s">
        <v>140</v>
      </c>
      <c r="E23" s="45"/>
      <c r="F23" s="30">
        <f>SUM(F20:F22)</f>
        <v>79540</v>
      </c>
      <c r="G23" s="30">
        <f ca="1">SUM(G20:G22)</f>
        <v>10000</v>
      </c>
      <c r="H23" s="30">
        <f t="shared" ref="H23:AP23" ca="1" si="20">SUM(H20:H22)</f>
        <v>10000</v>
      </c>
      <c r="I23" s="30">
        <f t="shared" ca="1" si="20"/>
        <v>10000</v>
      </c>
      <c r="J23" s="30">
        <f t="shared" ca="1" si="20"/>
        <v>79540</v>
      </c>
      <c r="K23" s="30">
        <f t="shared" ca="1" si="20"/>
        <v>10000</v>
      </c>
      <c r="L23" s="30">
        <f t="shared" ca="1" si="20"/>
        <v>10000</v>
      </c>
      <c r="M23" s="30">
        <f t="shared" ca="1" si="20"/>
        <v>64420</v>
      </c>
      <c r="N23" s="30">
        <f t="shared" ca="1" si="20"/>
        <v>10000</v>
      </c>
      <c r="O23" s="30">
        <f t="shared" ca="1" si="20"/>
        <v>10000</v>
      </c>
      <c r="P23" s="30">
        <f t="shared" ca="1" si="20"/>
        <v>79540</v>
      </c>
      <c r="Q23" s="30">
        <f t="shared" ca="1" si="20"/>
        <v>10000</v>
      </c>
      <c r="R23" s="30">
        <f t="shared" ca="1" si="20"/>
        <v>10000</v>
      </c>
      <c r="S23" s="30">
        <f t="shared" ca="1" si="20"/>
        <v>64420</v>
      </c>
      <c r="T23" s="30">
        <f t="shared" ca="1" si="20"/>
        <v>10000</v>
      </c>
      <c r="U23" s="30">
        <f t="shared" ca="1" si="20"/>
        <v>10000</v>
      </c>
      <c r="V23" s="30">
        <f t="shared" ca="1" si="20"/>
        <v>79540</v>
      </c>
      <c r="W23" s="30">
        <f t="shared" ca="1" si="20"/>
        <v>10000</v>
      </c>
      <c r="X23" s="30">
        <f t="shared" ca="1" si="20"/>
        <v>10000</v>
      </c>
      <c r="Y23" s="30">
        <f t="shared" ca="1" si="20"/>
        <v>64420</v>
      </c>
      <c r="Z23" s="30">
        <f t="shared" ca="1" si="20"/>
        <v>10000</v>
      </c>
      <c r="AA23" s="30">
        <f t="shared" ca="1" si="20"/>
        <v>10000</v>
      </c>
      <c r="AB23" s="30">
        <f t="shared" ca="1" si="20"/>
        <v>64420</v>
      </c>
      <c r="AC23" s="30">
        <f t="shared" ca="1" si="20"/>
        <v>10000</v>
      </c>
      <c r="AD23" s="30">
        <f t="shared" ca="1" si="20"/>
        <v>10000</v>
      </c>
      <c r="AE23" s="30">
        <f t="shared" ca="1" si="20"/>
        <v>79540</v>
      </c>
      <c r="AF23" s="30">
        <f t="shared" ca="1" si="20"/>
        <v>10000</v>
      </c>
      <c r="AG23" s="30">
        <f t="shared" ca="1" si="20"/>
        <v>10000</v>
      </c>
      <c r="AH23" s="30">
        <f t="shared" ca="1" si="20"/>
        <v>79540</v>
      </c>
      <c r="AI23" s="30">
        <f t="shared" ca="1" si="20"/>
        <v>10000</v>
      </c>
      <c r="AJ23" s="30">
        <f t="shared" ca="1" si="20"/>
        <v>10000</v>
      </c>
      <c r="AK23" s="30">
        <f t="shared" ca="1" si="20"/>
        <v>10000</v>
      </c>
      <c r="AL23" s="30">
        <f t="shared" ca="1" si="20"/>
        <v>71980</v>
      </c>
      <c r="AM23" s="30">
        <f t="shared" ca="1" si="20"/>
        <v>10000</v>
      </c>
      <c r="AN23" s="30">
        <f t="shared" ca="1" si="20"/>
        <v>10000</v>
      </c>
      <c r="AO23" s="30">
        <f t="shared" ca="1" si="20"/>
        <v>79540</v>
      </c>
      <c r="AP23" s="31">
        <f t="shared" ca="1" si="20"/>
        <v>10000</v>
      </c>
    </row>
    <row r="24" spans="4:42" x14ac:dyDescent="0.3">
      <c r="D24" s="44" t="s">
        <v>141</v>
      </c>
      <c r="E24" s="45"/>
      <c r="F24" s="30">
        <f>F13*$B$5</f>
        <v>0</v>
      </c>
      <c r="G24" s="30">
        <f ca="1">G18*$B$5*(1-$B$8)+SUM(G13:G17)*$B$5</f>
        <v>37237</v>
      </c>
      <c r="H24" s="30">
        <f t="shared" ref="H24:AP24" ca="1" si="21">H18*$B$5*(1-$B$8)+SUM(H13:H17)*$B$5</f>
        <v>48570</v>
      </c>
      <c r="I24" s="30">
        <f t="shared" ca="1" si="21"/>
        <v>59903</v>
      </c>
      <c r="J24" s="30">
        <f t="shared" ca="1" si="21"/>
        <v>0</v>
      </c>
      <c r="K24" s="30">
        <f t="shared" ca="1" si="21"/>
        <v>42094</v>
      </c>
      <c r="L24" s="30">
        <f t="shared" ca="1" si="21"/>
        <v>59903</v>
      </c>
      <c r="M24" s="30">
        <f t="shared" ca="1" si="21"/>
        <v>43713</v>
      </c>
      <c r="N24" s="30">
        <f t="shared" ca="1" si="21"/>
        <v>48570</v>
      </c>
      <c r="O24" s="30">
        <f t="shared" ca="1" si="21"/>
        <v>63141</v>
      </c>
      <c r="P24" s="30">
        <f t="shared" ca="1" si="21"/>
        <v>1619</v>
      </c>
      <c r="Q24" s="30">
        <f t="shared" ca="1" si="21"/>
        <v>64760</v>
      </c>
      <c r="R24" s="30">
        <f t="shared" ca="1" si="21"/>
        <v>33999</v>
      </c>
      <c r="S24" s="30">
        <f t="shared" ca="1" si="21"/>
        <v>16190</v>
      </c>
      <c r="T24" s="30">
        <f t="shared" ca="1" si="21"/>
        <v>53427</v>
      </c>
      <c r="U24" s="30">
        <f t="shared" ca="1" si="21"/>
        <v>90664</v>
      </c>
      <c r="V24" s="30">
        <f t="shared" ca="1" si="21"/>
        <v>0</v>
      </c>
      <c r="W24" s="30">
        <f t="shared" ca="1" si="21"/>
        <v>45332</v>
      </c>
      <c r="X24" s="30">
        <f t="shared" ca="1" si="21"/>
        <v>61522</v>
      </c>
      <c r="Y24" s="30">
        <f t="shared" ca="1" si="21"/>
        <v>38856</v>
      </c>
      <c r="Z24" s="30">
        <f t="shared" ca="1" si="21"/>
        <v>55046</v>
      </c>
      <c r="AA24" s="30">
        <f t="shared" ca="1" si="21"/>
        <v>24285</v>
      </c>
      <c r="AB24" s="30">
        <f t="shared" ca="1" si="21"/>
        <v>33999</v>
      </c>
      <c r="AC24" s="30">
        <f t="shared" ca="1" si="21"/>
        <v>56665</v>
      </c>
      <c r="AD24" s="30">
        <f t="shared" ca="1" si="21"/>
        <v>56665</v>
      </c>
      <c r="AE24" s="30">
        <f t="shared" ca="1" si="21"/>
        <v>0</v>
      </c>
      <c r="AF24" s="30">
        <f t="shared" ca="1" si="21"/>
        <v>50189</v>
      </c>
      <c r="AG24" s="30">
        <f t="shared" ca="1" si="21"/>
        <v>84188</v>
      </c>
      <c r="AH24" s="30">
        <f t="shared" ca="1" si="21"/>
        <v>11333</v>
      </c>
      <c r="AI24" s="30">
        <f t="shared" ca="1" si="21"/>
        <v>53427</v>
      </c>
      <c r="AJ24" s="30">
        <f t="shared" ca="1" si="21"/>
        <v>35618</v>
      </c>
      <c r="AK24" s="30">
        <f t="shared" ca="1" si="21"/>
        <v>37237</v>
      </c>
      <c r="AL24" s="30">
        <f t="shared" ca="1" si="21"/>
        <v>19428</v>
      </c>
      <c r="AM24" s="30">
        <f t="shared" ca="1" si="21"/>
        <v>63141</v>
      </c>
      <c r="AN24" s="30">
        <f t="shared" ca="1" si="21"/>
        <v>66379</v>
      </c>
      <c r="AO24" s="30">
        <f t="shared" ca="1" si="21"/>
        <v>0</v>
      </c>
      <c r="AP24" s="30">
        <f t="shared" ca="1" si="21"/>
        <v>45332</v>
      </c>
    </row>
    <row r="25" spans="4:42" x14ac:dyDescent="0.3">
      <c r="D25" s="44" t="s">
        <v>146</v>
      </c>
      <c r="E25" s="45"/>
      <c r="F25" s="30">
        <f>F24-F23</f>
        <v>-79540</v>
      </c>
      <c r="G25" s="30">
        <f ca="1">G24-G23</f>
        <v>27237</v>
      </c>
      <c r="H25" s="30">
        <f t="shared" ref="H25:AP25" ca="1" si="22">H24-H23</f>
        <v>38570</v>
      </c>
      <c r="I25" s="30">
        <f t="shared" ca="1" si="22"/>
        <v>49903</v>
      </c>
      <c r="J25" s="30">
        <f t="shared" ca="1" si="22"/>
        <v>-79540</v>
      </c>
      <c r="K25" s="30">
        <f t="shared" ca="1" si="22"/>
        <v>32094</v>
      </c>
      <c r="L25" s="30">
        <f t="shared" ca="1" si="22"/>
        <v>49903</v>
      </c>
      <c r="M25" s="30">
        <f t="shared" ca="1" si="22"/>
        <v>-20707</v>
      </c>
      <c r="N25" s="30">
        <f t="shared" ca="1" si="22"/>
        <v>38570</v>
      </c>
      <c r="O25" s="30">
        <f t="shared" ca="1" si="22"/>
        <v>53141</v>
      </c>
      <c r="P25" s="30">
        <f t="shared" ca="1" si="22"/>
        <v>-77921</v>
      </c>
      <c r="Q25" s="30">
        <f t="shared" ca="1" si="22"/>
        <v>54760</v>
      </c>
      <c r="R25" s="30">
        <f t="shared" ca="1" si="22"/>
        <v>23999</v>
      </c>
      <c r="S25" s="30">
        <f t="shared" ca="1" si="22"/>
        <v>-48230</v>
      </c>
      <c r="T25" s="30">
        <f t="shared" ca="1" si="22"/>
        <v>43427</v>
      </c>
      <c r="U25" s="30">
        <f t="shared" ca="1" si="22"/>
        <v>80664</v>
      </c>
      <c r="V25" s="30">
        <f t="shared" ca="1" si="22"/>
        <v>-79540</v>
      </c>
      <c r="W25" s="30">
        <f t="shared" ca="1" si="22"/>
        <v>35332</v>
      </c>
      <c r="X25" s="30">
        <f t="shared" ca="1" si="22"/>
        <v>51522</v>
      </c>
      <c r="Y25" s="30">
        <f t="shared" ca="1" si="22"/>
        <v>-25564</v>
      </c>
      <c r="Z25" s="30">
        <f t="shared" ca="1" si="22"/>
        <v>45046</v>
      </c>
      <c r="AA25" s="30">
        <f t="shared" ca="1" si="22"/>
        <v>14285</v>
      </c>
      <c r="AB25" s="30">
        <f t="shared" ca="1" si="22"/>
        <v>-30421</v>
      </c>
      <c r="AC25" s="30">
        <f t="shared" ca="1" si="22"/>
        <v>46665</v>
      </c>
      <c r="AD25" s="30">
        <f t="shared" ca="1" si="22"/>
        <v>46665</v>
      </c>
      <c r="AE25" s="30">
        <f t="shared" ca="1" si="22"/>
        <v>-79540</v>
      </c>
      <c r="AF25" s="30">
        <f t="shared" ca="1" si="22"/>
        <v>40189</v>
      </c>
      <c r="AG25" s="30">
        <f t="shared" ca="1" si="22"/>
        <v>74188</v>
      </c>
      <c r="AH25" s="30">
        <f t="shared" ca="1" si="22"/>
        <v>-68207</v>
      </c>
      <c r="AI25" s="30">
        <f t="shared" ca="1" si="22"/>
        <v>43427</v>
      </c>
      <c r="AJ25" s="30">
        <f t="shared" ca="1" si="22"/>
        <v>25618</v>
      </c>
      <c r="AK25" s="30">
        <f t="shared" ca="1" si="22"/>
        <v>27237</v>
      </c>
      <c r="AL25" s="30">
        <f t="shared" ca="1" si="22"/>
        <v>-52552</v>
      </c>
      <c r="AM25" s="30">
        <f t="shared" ca="1" si="22"/>
        <v>53141</v>
      </c>
      <c r="AN25" s="30">
        <f t="shared" ca="1" si="22"/>
        <v>56379</v>
      </c>
      <c r="AO25" s="30">
        <f t="shared" ca="1" si="22"/>
        <v>-79540</v>
      </c>
      <c r="AP25" s="31">
        <f t="shared" ca="1" si="22"/>
        <v>35332</v>
      </c>
    </row>
    <row r="26" spans="4:42" s="1" customFormat="1" x14ac:dyDescent="0.3">
      <c r="D26" s="42" t="s">
        <v>149</v>
      </c>
      <c r="E26" s="43"/>
      <c r="F26" s="32"/>
      <c r="G26" s="32">
        <f ca="1">F26+G25</f>
        <v>27237</v>
      </c>
      <c r="H26" s="32">
        <f t="shared" ref="H26:AO26" ca="1" si="23">G26+H25</f>
        <v>65807</v>
      </c>
      <c r="I26" s="32">
        <f t="shared" ca="1" si="23"/>
        <v>115710</v>
      </c>
      <c r="J26" s="32">
        <f t="shared" ca="1" si="23"/>
        <v>36170</v>
      </c>
      <c r="K26" s="32">
        <f t="shared" ca="1" si="23"/>
        <v>68264</v>
      </c>
      <c r="L26" s="32">
        <f t="shared" ca="1" si="23"/>
        <v>118167</v>
      </c>
      <c r="M26" s="32">
        <f t="shared" ca="1" si="23"/>
        <v>97460</v>
      </c>
      <c r="N26" s="32">
        <f t="shared" ca="1" si="23"/>
        <v>136030</v>
      </c>
      <c r="O26" s="32">
        <f t="shared" ca="1" si="23"/>
        <v>189171</v>
      </c>
      <c r="P26" s="32">
        <f t="shared" ca="1" si="23"/>
        <v>111250</v>
      </c>
      <c r="Q26" s="32">
        <f t="shared" ca="1" si="23"/>
        <v>166010</v>
      </c>
      <c r="R26" s="32">
        <f t="shared" ca="1" si="23"/>
        <v>190009</v>
      </c>
      <c r="S26" s="32">
        <f t="shared" ca="1" si="23"/>
        <v>141779</v>
      </c>
      <c r="T26" s="32">
        <f t="shared" ca="1" si="23"/>
        <v>185206</v>
      </c>
      <c r="U26" s="32">
        <f t="shared" ca="1" si="23"/>
        <v>265870</v>
      </c>
      <c r="V26" s="32">
        <f t="shared" ca="1" si="23"/>
        <v>186330</v>
      </c>
      <c r="W26" s="32">
        <f t="shared" ca="1" si="23"/>
        <v>221662</v>
      </c>
      <c r="X26" s="32">
        <f t="shared" ca="1" si="23"/>
        <v>273184</v>
      </c>
      <c r="Y26" s="32">
        <f t="shared" ca="1" si="23"/>
        <v>247620</v>
      </c>
      <c r="Z26" s="32">
        <f t="shared" ca="1" si="23"/>
        <v>292666</v>
      </c>
      <c r="AA26" s="32">
        <f t="shared" ca="1" si="23"/>
        <v>306951</v>
      </c>
      <c r="AB26" s="32">
        <f t="shared" ca="1" si="23"/>
        <v>276530</v>
      </c>
      <c r="AC26" s="32">
        <f t="shared" ca="1" si="23"/>
        <v>323195</v>
      </c>
      <c r="AD26" s="32">
        <f t="shared" ca="1" si="23"/>
        <v>369860</v>
      </c>
      <c r="AE26" s="32">
        <f t="shared" ca="1" si="23"/>
        <v>290320</v>
      </c>
      <c r="AF26" s="32">
        <f t="shared" ca="1" si="23"/>
        <v>330509</v>
      </c>
      <c r="AG26" s="32">
        <f t="shared" ca="1" si="23"/>
        <v>404697</v>
      </c>
      <c r="AH26" s="32">
        <f t="shared" ca="1" si="23"/>
        <v>336490</v>
      </c>
      <c r="AI26" s="32">
        <f t="shared" ca="1" si="23"/>
        <v>379917</v>
      </c>
      <c r="AJ26" s="32">
        <f t="shared" ca="1" si="23"/>
        <v>405535</v>
      </c>
      <c r="AK26" s="32">
        <f t="shared" ca="1" si="23"/>
        <v>432772</v>
      </c>
      <c r="AL26" s="32">
        <f t="shared" ca="1" si="23"/>
        <v>380220</v>
      </c>
      <c r="AM26" s="32">
        <f t="shared" ca="1" si="23"/>
        <v>433361</v>
      </c>
      <c r="AN26" s="32">
        <f t="shared" ca="1" si="23"/>
        <v>489740</v>
      </c>
      <c r="AO26" s="32">
        <f t="shared" ca="1" si="23"/>
        <v>410200</v>
      </c>
      <c r="AP26" s="33">
        <f ca="1">AO26+AP25</f>
        <v>445532</v>
      </c>
    </row>
    <row r="27" spans="4:42" s="1" customFormat="1" x14ac:dyDescent="0.3">
      <c r="D27" s="40"/>
      <c r="E27" s="40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</row>
    <row r="28" spans="4:42" x14ac:dyDescent="0.3">
      <c r="D28" s="27"/>
    </row>
  </sheetData>
  <mergeCells count="13">
    <mergeCell ref="D26:E26"/>
    <mergeCell ref="D20:E20"/>
    <mergeCell ref="D21:E21"/>
    <mergeCell ref="D22:E22"/>
    <mergeCell ref="D23:E23"/>
    <mergeCell ref="D24:E24"/>
    <mergeCell ref="D25:E25"/>
    <mergeCell ref="D13:D19"/>
    <mergeCell ref="D2:D8"/>
    <mergeCell ref="D9:E9"/>
    <mergeCell ref="D10:E10"/>
    <mergeCell ref="D11:E11"/>
    <mergeCell ref="D12:E1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3D596-522A-40E0-9F0D-D91D4A230675}">
  <sheetPr>
    <tabColor rgb="FFFFFF00"/>
  </sheetPr>
  <dimension ref="A1:AP28"/>
  <sheetViews>
    <sheetView topLeftCell="A8" workbookViewId="0">
      <selection activeCell="F32" sqref="F32"/>
    </sheetView>
  </sheetViews>
  <sheetFormatPr defaultRowHeight="14.4" x14ac:dyDescent="0.3"/>
  <cols>
    <col min="1" max="1" width="14.88671875" bestFit="1" customWidth="1"/>
    <col min="2" max="2" width="12.5546875" bestFit="1" customWidth="1"/>
    <col min="3" max="3" width="4.88671875" customWidth="1"/>
    <col min="4" max="4" width="13.6640625" bestFit="1" customWidth="1"/>
    <col min="5" max="5" width="16" bestFit="1" customWidth="1"/>
    <col min="6" max="9" width="12.5546875" bestFit="1" customWidth="1"/>
    <col min="10" max="10" width="12.77734375" bestFit="1" customWidth="1"/>
    <col min="11" max="18" width="13.6640625" bestFit="1" customWidth="1"/>
    <col min="19" max="21" width="10.109375" bestFit="1" customWidth="1"/>
    <col min="42" max="42" width="13.88671875" bestFit="1" customWidth="1"/>
  </cols>
  <sheetData>
    <row r="1" spans="1:42" s="1" customFormat="1" x14ac:dyDescent="0.3">
      <c r="A1" s="39" t="s">
        <v>151</v>
      </c>
      <c r="B1" s="52" t="s">
        <v>152</v>
      </c>
      <c r="D1" s="13"/>
      <c r="E1" s="15" t="s">
        <v>121</v>
      </c>
      <c r="F1" s="14">
        <v>0</v>
      </c>
      <c r="G1" s="28">
        <v>44562</v>
      </c>
      <c r="H1" s="28">
        <v>44593</v>
      </c>
      <c r="I1" s="28">
        <v>44621</v>
      </c>
      <c r="J1" s="28">
        <v>44652</v>
      </c>
      <c r="K1" s="28">
        <v>44682</v>
      </c>
      <c r="L1" s="28">
        <v>44713</v>
      </c>
      <c r="M1" s="28">
        <v>44743</v>
      </c>
      <c r="N1" s="28">
        <v>44774</v>
      </c>
      <c r="O1" s="28">
        <v>44805</v>
      </c>
      <c r="P1" s="28">
        <v>44835</v>
      </c>
      <c r="Q1" s="28">
        <v>44866</v>
      </c>
      <c r="R1" s="28">
        <v>44896</v>
      </c>
      <c r="S1" s="28">
        <v>44927</v>
      </c>
      <c r="T1" s="28">
        <v>44958</v>
      </c>
      <c r="U1" s="28">
        <v>44986</v>
      </c>
      <c r="V1" s="28">
        <v>45017</v>
      </c>
      <c r="W1" s="28">
        <v>45047</v>
      </c>
      <c r="X1" s="28">
        <v>45078</v>
      </c>
      <c r="Y1" s="28">
        <v>45108</v>
      </c>
      <c r="Z1" s="28">
        <v>45139</v>
      </c>
      <c r="AA1" s="28">
        <v>45170</v>
      </c>
      <c r="AB1" s="28">
        <v>45200</v>
      </c>
      <c r="AC1" s="28">
        <v>45231</v>
      </c>
      <c r="AD1" s="28">
        <v>45261</v>
      </c>
      <c r="AE1" s="28">
        <v>45292</v>
      </c>
      <c r="AF1" s="28">
        <v>45323</v>
      </c>
      <c r="AG1" s="28">
        <v>45352</v>
      </c>
      <c r="AH1" s="28">
        <v>45383</v>
      </c>
      <c r="AI1" s="28">
        <v>45413</v>
      </c>
      <c r="AJ1" s="28">
        <v>45444</v>
      </c>
      <c r="AK1" s="28">
        <v>45474</v>
      </c>
      <c r="AL1" s="28">
        <v>45505</v>
      </c>
      <c r="AM1" s="28">
        <v>45536</v>
      </c>
      <c r="AN1" s="28">
        <v>45566</v>
      </c>
      <c r="AO1" s="28">
        <v>45597</v>
      </c>
      <c r="AP1" s="29">
        <v>45627</v>
      </c>
    </row>
    <row r="2" spans="1:42" x14ac:dyDescent="0.3">
      <c r="A2" t="s">
        <v>123</v>
      </c>
      <c r="B2" s="6">
        <f xml:space="preserve"> LEFT($B$1,SEARCH("x",$B$1)-1)*1</f>
        <v>30</v>
      </c>
      <c r="D2" s="46" t="s">
        <v>128</v>
      </c>
      <c r="E2" s="24" t="s">
        <v>129</v>
      </c>
      <c r="F2" s="34">
        <v>0</v>
      </c>
      <c r="G2" s="34">
        <f ca="1">IF(F$11=2,F$10,0)</f>
        <v>90</v>
      </c>
      <c r="H2" s="34">
        <f t="shared" ref="H2:AP2" ca="1" si="0">IF(G$11=2,G$10,0)</f>
        <v>0</v>
      </c>
      <c r="I2" s="34">
        <f t="shared" ca="1" si="0"/>
        <v>0</v>
      </c>
      <c r="J2" s="34">
        <f t="shared" ca="1" si="0"/>
        <v>0</v>
      </c>
      <c r="K2" s="34">
        <f t="shared" ca="1" si="0"/>
        <v>0</v>
      </c>
      <c r="L2" s="34">
        <f t="shared" ca="1" si="0"/>
        <v>0</v>
      </c>
      <c r="M2" s="34">
        <f t="shared" ca="1" si="0"/>
        <v>90</v>
      </c>
      <c r="N2" s="34">
        <f t="shared" ca="1" si="0"/>
        <v>0</v>
      </c>
      <c r="O2" s="34">
        <f t="shared" ca="1" si="0"/>
        <v>0</v>
      </c>
      <c r="P2" s="34">
        <f t="shared" ca="1" si="0"/>
        <v>0</v>
      </c>
      <c r="Q2" s="34">
        <f t="shared" ca="1" si="0"/>
        <v>0</v>
      </c>
      <c r="R2" s="34">
        <f t="shared" ca="1" si="0"/>
        <v>0</v>
      </c>
      <c r="S2" s="34">
        <f t="shared" ca="1" si="0"/>
        <v>0</v>
      </c>
      <c r="T2" s="34">
        <f t="shared" ca="1" si="0"/>
        <v>0</v>
      </c>
      <c r="U2" s="34">
        <f t="shared" ca="1" si="0"/>
        <v>0</v>
      </c>
      <c r="V2" s="34">
        <f t="shared" ca="1" si="0"/>
        <v>0</v>
      </c>
      <c r="W2" s="34">
        <f t="shared" ca="1" si="0"/>
        <v>0</v>
      </c>
      <c r="X2" s="34">
        <f t="shared" ca="1" si="0"/>
        <v>70</v>
      </c>
      <c r="Y2" s="34">
        <f t="shared" ca="1" si="0"/>
        <v>0</v>
      </c>
      <c r="Z2" s="34">
        <f t="shared" ca="1" si="0"/>
        <v>0</v>
      </c>
      <c r="AA2" s="34">
        <f t="shared" ca="1" si="0"/>
        <v>0</v>
      </c>
      <c r="AB2" s="34">
        <f t="shared" ca="1" si="0"/>
        <v>0</v>
      </c>
      <c r="AC2" s="34">
        <f t="shared" ca="1" si="0"/>
        <v>0</v>
      </c>
      <c r="AD2" s="34">
        <f t="shared" ca="1" si="0"/>
        <v>0</v>
      </c>
      <c r="AE2" s="34">
        <f t="shared" ca="1" si="0"/>
        <v>0</v>
      </c>
      <c r="AF2" s="34">
        <f t="shared" ca="1" si="0"/>
        <v>0</v>
      </c>
      <c r="AG2" s="34">
        <f t="shared" ca="1" si="0"/>
        <v>0</v>
      </c>
      <c r="AH2" s="34">
        <f t="shared" ca="1" si="0"/>
        <v>90</v>
      </c>
      <c r="AI2" s="34">
        <f t="shared" ca="1" si="0"/>
        <v>0</v>
      </c>
      <c r="AJ2" s="34">
        <f t="shared" ca="1" si="0"/>
        <v>0</v>
      </c>
      <c r="AK2" s="34">
        <f t="shared" ca="1" si="0"/>
        <v>0</v>
      </c>
      <c r="AL2" s="34">
        <f t="shared" ca="1" si="0"/>
        <v>90</v>
      </c>
      <c r="AM2" s="34">
        <f t="shared" ca="1" si="0"/>
        <v>0</v>
      </c>
      <c r="AN2" s="34">
        <f t="shared" ca="1" si="0"/>
        <v>0</v>
      </c>
      <c r="AO2" s="34">
        <f t="shared" ca="1" si="0"/>
        <v>70</v>
      </c>
      <c r="AP2" s="24">
        <f t="shared" ca="1" si="0"/>
        <v>0</v>
      </c>
    </row>
    <row r="3" spans="1:42" x14ac:dyDescent="0.3">
      <c r="A3" t="s">
        <v>124</v>
      </c>
      <c r="B3" s="6">
        <f xml:space="preserve"> RIGHT($B$1,LEN($B$1)-SEARCH("x",$B$1))*1</f>
        <v>90</v>
      </c>
      <c r="D3" s="47"/>
      <c r="E3" s="9" t="s">
        <v>130</v>
      </c>
      <c r="F3" s="8">
        <v>0</v>
      </c>
      <c r="G3" s="8">
        <f ca="1">IF(F$11=3,F$10,0)+F2-F13</f>
        <v>0</v>
      </c>
      <c r="H3" s="8">
        <f t="shared" ref="H3:AP3" ca="1" si="1">IF(G$11=3,G$10,0)+G2-G13</f>
        <v>54</v>
      </c>
      <c r="I3" s="8">
        <f t="shared" ca="1" si="1"/>
        <v>0</v>
      </c>
      <c r="J3" s="8">
        <f t="shared" ca="1" si="1"/>
        <v>0</v>
      </c>
      <c r="K3" s="8">
        <f t="shared" ca="1" si="1"/>
        <v>0</v>
      </c>
      <c r="L3" s="8">
        <f t="shared" ca="1" si="1"/>
        <v>0</v>
      </c>
      <c r="M3" s="8">
        <f t="shared" ca="1" si="1"/>
        <v>0</v>
      </c>
      <c r="N3" s="8">
        <f t="shared" ca="1" si="1"/>
        <v>60</v>
      </c>
      <c r="O3" s="8">
        <f t="shared" ca="1" si="1"/>
        <v>0</v>
      </c>
      <c r="P3" s="8">
        <f t="shared" ca="1" si="1"/>
        <v>80</v>
      </c>
      <c r="Q3" s="8">
        <f t="shared" ca="1" si="1"/>
        <v>0</v>
      </c>
      <c r="R3" s="8">
        <f t="shared" ca="1" si="1"/>
        <v>0</v>
      </c>
      <c r="S3" s="8">
        <f t="shared" ca="1" si="1"/>
        <v>80</v>
      </c>
      <c r="T3" s="8">
        <f t="shared" ca="1" si="1"/>
        <v>0</v>
      </c>
      <c r="U3" s="8">
        <f t="shared" ca="1" si="1"/>
        <v>0</v>
      </c>
      <c r="V3" s="8">
        <f t="shared" ca="1" si="1"/>
        <v>70</v>
      </c>
      <c r="W3" s="8">
        <f t="shared" ca="1" si="1"/>
        <v>0</v>
      </c>
      <c r="X3" s="8">
        <f t="shared" ca="1" si="1"/>
        <v>0</v>
      </c>
      <c r="Y3" s="8">
        <f t="shared" ca="1" si="1"/>
        <v>46</v>
      </c>
      <c r="Z3" s="8">
        <f t="shared" ca="1" si="1"/>
        <v>0</v>
      </c>
      <c r="AA3" s="8">
        <f t="shared" ca="1" si="1"/>
        <v>80</v>
      </c>
      <c r="AB3" s="8">
        <f t="shared" ca="1" si="1"/>
        <v>0</v>
      </c>
      <c r="AC3" s="8">
        <f t="shared" ca="1" si="1"/>
        <v>0</v>
      </c>
      <c r="AD3" s="8">
        <f t="shared" ca="1" si="1"/>
        <v>0</v>
      </c>
      <c r="AE3" s="8">
        <f t="shared" ca="1" si="1"/>
        <v>0</v>
      </c>
      <c r="AF3" s="8">
        <f t="shared" ca="1" si="1"/>
        <v>0</v>
      </c>
      <c r="AG3" s="8">
        <f t="shared" ca="1" si="1"/>
        <v>0</v>
      </c>
      <c r="AH3" s="8">
        <f t="shared" ca="1" si="1"/>
        <v>0</v>
      </c>
      <c r="AI3" s="8">
        <f t="shared" ca="1" si="1"/>
        <v>69</v>
      </c>
      <c r="AJ3" s="8">
        <f t="shared" ca="1" si="1"/>
        <v>0</v>
      </c>
      <c r="AK3" s="8">
        <f t="shared" ca="1" si="1"/>
        <v>0</v>
      </c>
      <c r="AL3" s="8">
        <f t="shared" ca="1" si="1"/>
        <v>0</v>
      </c>
      <c r="AM3" s="8">
        <f t="shared" ca="1" si="1"/>
        <v>42</v>
      </c>
      <c r="AN3" s="8">
        <f t="shared" ca="1" si="1"/>
        <v>0</v>
      </c>
      <c r="AO3" s="8">
        <f t="shared" ca="1" si="1"/>
        <v>0</v>
      </c>
      <c r="AP3" s="9">
        <f t="shared" ca="1" si="1"/>
        <v>40</v>
      </c>
    </row>
    <row r="4" spans="1:42" x14ac:dyDescent="0.3">
      <c r="A4" t="s">
        <v>125</v>
      </c>
      <c r="B4" s="25">
        <v>756.5</v>
      </c>
      <c r="C4" s="25"/>
      <c r="D4" s="47"/>
      <c r="E4" s="9" t="s">
        <v>131</v>
      </c>
      <c r="F4" s="8">
        <v>0</v>
      </c>
      <c r="G4" s="8">
        <f ca="1">IF(F$11=4,F$10,0)+F3-F14</f>
        <v>0</v>
      </c>
      <c r="H4" s="8">
        <f t="shared" ref="H4:AP4" ca="1" si="2">IF(G$11=4,G$10,0)+G3-G14</f>
        <v>0</v>
      </c>
      <c r="I4" s="8">
        <f t="shared" ca="1" si="2"/>
        <v>15</v>
      </c>
      <c r="J4" s="8">
        <f t="shared" ca="1" si="2"/>
        <v>0</v>
      </c>
      <c r="K4" s="8">
        <f t="shared" ca="1" si="2"/>
        <v>0</v>
      </c>
      <c r="L4" s="8">
        <f t="shared" ca="1" si="2"/>
        <v>0</v>
      </c>
      <c r="M4" s="8">
        <f t="shared" ca="1" si="2"/>
        <v>0</v>
      </c>
      <c r="N4" s="8">
        <f t="shared" ca="1" si="2"/>
        <v>0</v>
      </c>
      <c r="O4" s="8">
        <f t="shared" ca="1" si="2"/>
        <v>15</v>
      </c>
      <c r="P4" s="8">
        <f t="shared" ca="1" si="2"/>
        <v>0</v>
      </c>
      <c r="Q4" s="8">
        <f t="shared" ca="1" si="2"/>
        <v>51</v>
      </c>
      <c r="R4" s="8">
        <f t="shared" ca="1" si="2"/>
        <v>0</v>
      </c>
      <c r="S4" s="8">
        <f t="shared" ca="1" si="2"/>
        <v>0</v>
      </c>
      <c r="T4" s="8">
        <f t="shared" ca="1" si="2"/>
        <v>50</v>
      </c>
      <c r="U4" s="8">
        <f t="shared" ca="1" si="2"/>
        <v>0</v>
      </c>
      <c r="V4" s="8">
        <f t="shared" ca="1" si="2"/>
        <v>0</v>
      </c>
      <c r="W4" s="8">
        <f t="shared" ca="1" si="2"/>
        <v>26</v>
      </c>
      <c r="X4" s="8">
        <f t="shared" ca="1" si="2"/>
        <v>0</v>
      </c>
      <c r="Y4" s="8">
        <f t="shared" ca="1" si="2"/>
        <v>0</v>
      </c>
      <c r="Z4" s="8">
        <f t="shared" ca="1" si="2"/>
        <v>13</v>
      </c>
      <c r="AA4" s="8">
        <f t="shared" ca="1" si="2"/>
        <v>0</v>
      </c>
      <c r="AB4" s="8">
        <f t="shared" ca="1" si="2"/>
        <v>31</v>
      </c>
      <c r="AC4" s="8">
        <f t="shared" ca="1" si="2"/>
        <v>0</v>
      </c>
      <c r="AD4" s="8">
        <f t="shared" ca="1" si="2"/>
        <v>90</v>
      </c>
      <c r="AE4" s="8">
        <f t="shared" ca="1" si="2"/>
        <v>0</v>
      </c>
      <c r="AF4" s="8">
        <f t="shared" ca="1" si="2"/>
        <v>0</v>
      </c>
      <c r="AG4" s="8">
        <f t="shared" ca="1" si="2"/>
        <v>0</v>
      </c>
      <c r="AH4" s="8">
        <f t="shared" ca="1" si="2"/>
        <v>0</v>
      </c>
      <c r="AI4" s="8">
        <f t="shared" ca="1" si="2"/>
        <v>0</v>
      </c>
      <c r="AJ4" s="8">
        <f t="shared" ca="1" si="2"/>
        <v>31</v>
      </c>
      <c r="AK4" s="8">
        <f t="shared" ca="1" si="2"/>
        <v>0</v>
      </c>
      <c r="AL4" s="8">
        <f t="shared" ca="1" si="2"/>
        <v>0</v>
      </c>
      <c r="AM4" s="8">
        <f t="shared" ca="1" si="2"/>
        <v>0</v>
      </c>
      <c r="AN4" s="8">
        <f t="shared" ca="1" si="2"/>
        <v>26</v>
      </c>
      <c r="AO4" s="8">
        <f t="shared" ca="1" si="2"/>
        <v>0</v>
      </c>
      <c r="AP4" s="9">
        <f t="shared" ca="1" si="2"/>
        <v>0</v>
      </c>
    </row>
    <row r="5" spans="1:42" x14ac:dyDescent="0.3">
      <c r="A5" t="s">
        <v>126</v>
      </c>
      <c r="B5" s="25">
        <v>1614</v>
      </c>
      <c r="C5" s="25"/>
      <c r="D5" s="47"/>
      <c r="E5" s="9" t="s">
        <v>132</v>
      </c>
      <c r="F5" s="8">
        <v>0</v>
      </c>
      <c r="G5" s="8">
        <f ca="1">IF(F$11=5,F$10,0)+F4-F15</f>
        <v>0</v>
      </c>
      <c r="H5" s="8">
        <f t="shared" ref="H5:AP5" ca="1" si="3">IF(G$11=5,G$10,0)+G4-G15</f>
        <v>0</v>
      </c>
      <c r="I5" s="8">
        <f t="shared" ca="1" si="3"/>
        <v>0</v>
      </c>
      <c r="J5" s="8">
        <f t="shared" ca="1" si="3"/>
        <v>80</v>
      </c>
      <c r="K5" s="8">
        <f t="shared" ca="1" si="3"/>
        <v>0</v>
      </c>
      <c r="L5" s="8">
        <f t="shared" ca="1" si="3"/>
        <v>0</v>
      </c>
      <c r="M5" s="8">
        <f t="shared" ca="1" si="3"/>
        <v>0</v>
      </c>
      <c r="N5" s="8">
        <f t="shared" ca="1" si="3"/>
        <v>0</v>
      </c>
      <c r="O5" s="8">
        <f t="shared" ca="1" si="3"/>
        <v>0</v>
      </c>
      <c r="P5" s="8">
        <f t="shared" ca="1" si="3"/>
        <v>0</v>
      </c>
      <c r="Q5" s="8">
        <f t="shared" ca="1" si="3"/>
        <v>0</v>
      </c>
      <c r="R5" s="8">
        <f t="shared" ca="1" si="3"/>
        <v>14</v>
      </c>
      <c r="S5" s="8">
        <f t="shared" ca="1" si="3"/>
        <v>0</v>
      </c>
      <c r="T5" s="8">
        <f t="shared" ca="1" si="3"/>
        <v>0</v>
      </c>
      <c r="U5" s="8">
        <f t="shared" ca="1" si="3"/>
        <v>21</v>
      </c>
      <c r="V5" s="8">
        <f t="shared" ca="1" si="3"/>
        <v>0</v>
      </c>
      <c r="W5" s="8">
        <f t="shared" ca="1" si="3"/>
        <v>0</v>
      </c>
      <c r="X5" s="8">
        <f t="shared" ca="1" si="3"/>
        <v>0</v>
      </c>
      <c r="Y5" s="8">
        <f t="shared" ca="1" si="3"/>
        <v>0</v>
      </c>
      <c r="Z5" s="8">
        <f t="shared" ca="1" si="3"/>
        <v>0</v>
      </c>
      <c r="AA5" s="8">
        <f t="shared" ca="1" si="3"/>
        <v>0</v>
      </c>
      <c r="AB5" s="8">
        <f t="shared" ca="1" si="3"/>
        <v>0</v>
      </c>
      <c r="AC5" s="8">
        <f t="shared" ca="1" si="3"/>
        <v>0</v>
      </c>
      <c r="AD5" s="8">
        <f t="shared" ca="1" si="3"/>
        <v>0</v>
      </c>
      <c r="AE5" s="8">
        <f t="shared" ca="1" si="3"/>
        <v>66</v>
      </c>
      <c r="AF5" s="8">
        <f t="shared" ca="1" si="3"/>
        <v>0</v>
      </c>
      <c r="AG5" s="8">
        <f t="shared" ca="1" si="3"/>
        <v>0</v>
      </c>
      <c r="AH5" s="8">
        <f t="shared" ca="1" si="3"/>
        <v>0</v>
      </c>
      <c r="AI5" s="8">
        <f t="shared" ca="1" si="3"/>
        <v>0</v>
      </c>
      <c r="AJ5" s="8">
        <f t="shared" ca="1" si="3"/>
        <v>0</v>
      </c>
      <c r="AK5" s="8">
        <f t="shared" ca="1" si="3"/>
        <v>4</v>
      </c>
      <c r="AL5" s="8">
        <f t="shared" ca="1" si="3"/>
        <v>0</v>
      </c>
      <c r="AM5" s="8">
        <f t="shared" ca="1" si="3"/>
        <v>0</v>
      </c>
      <c r="AN5" s="8">
        <f t="shared" ca="1" si="3"/>
        <v>0</v>
      </c>
      <c r="AO5" s="8">
        <f t="shared" ca="1" si="3"/>
        <v>0</v>
      </c>
      <c r="AP5" s="9">
        <f t="shared" ca="1" si="3"/>
        <v>0</v>
      </c>
    </row>
    <row r="6" spans="1:42" x14ac:dyDescent="0.3">
      <c r="A6" t="s">
        <v>127</v>
      </c>
      <c r="B6" s="25">
        <v>9.1999999999999993</v>
      </c>
      <c r="C6" s="25"/>
      <c r="D6" s="47"/>
      <c r="E6" s="9" t="s">
        <v>133</v>
      </c>
      <c r="F6" s="8">
        <v>0</v>
      </c>
      <c r="G6" s="8">
        <f ca="1">IF(F$11=6,F$10,0)+F5-F16</f>
        <v>0</v>
      </c>
      <c r="H6" s="8">
        <f t="shared" ref="H6:AP6" ca="1" si="4">IF(G$11=6,G$10,0)+G5-G16</f>
        <v>0</v>
      </c>
      <c r="I6" s="8">
        <f t="shared" ca="1" si="4"/>
        <v>0</v>
      </c>
      <c r="J6" s="8">
        <f t="shared" ca="1" si="4"/>
        <v>0</v>
      </c>
      <c r="K6" s="8">
        <f t="shared" ca="1" si="4"/>
        <v>70</v>
      </c>
      <c r="L6" s="8">
        <f t="shared" ca="1" si="4"/>
        <v>0</v>
      </c>
      <c r="M6" s="8">
        <f t="shared" ca="1" si="4"/>
        <v>0</v>
      </c>
      <c r="N6" s="8">
        <f t="shared" ca="1" si="4"/>
        <v>0</v>
      </c>
      <c r="O6" s="8">
        <f t="shared" ca="1" si="4"/>
        <v>0</v>
      </c>
      <c r="P6" s="8">
        <f t="shared" ca="1" si="4"/>
        <v>0</v>
      </c>
      <c r="Q6" s="8">
        <f t="shared" ca="1" si="4"/>
        <v>0</v>
      </c>
      <c r="R6" s="8">
        <f t="shared" ca="1" si="4"/>
        <v>0</v>
      </c>
      <c r="S6" s="8">
        <f t="shared" ca="1" si="4"/>
        <v>0</v>
      </c>
      <c r="T6" s="8">
        <f t="shared" ca="1" si="4"/>
        <v>0</v>
      </c>
      <c r="U6" s="8">
        <f t="shared" ca="1" si="4"/>
        <v>0</v>
      </c>
      <c r="V6" s="8">
        <f t="shared" ca="1" si="4"/>
        <v>0</v>
      </c>
      <c r="W6" s="8">
        <f t="shared" ca="1" si="4"/>
        <v>0</v>
      </c>
      <c r="X6" s="8">
        <f t="shared" ca="1" si="4"/>
        <v>0</v>
      </c>
      <c r="Y6" s="8">
        <f t="shared" ca="1" si="4"/>
        <v>0</v>
      </c>
      <c r="Z6" s="8">
        <f t="shared" ca="1" si="4"/>
        <v>0</v>
      </c>
      <c r="AA6" s="8">
        <f t="shared" ca="1" si="4"/>
        <v>0</v>
      </c>
      <c r="AB6" s="8">
        <f t="shared" ca="1" si="4"/>
        <v>0</v>
      </c>
      <c r="AC6" s="8">
        <f t="shared" ca="1" si="4"/>
        <v>0</v>
      </c>
      <c r="AD6" s="8">
        <f t="shared" ca="1" si="4"/>
        <v>0</v>
      </c>
      <c r="AE6" s="8">
        <f t="shared" ca="1" si="4"/>
        <v>0</v>
      </c>
      <c r="AF6" s="8">
        <f t="shared" ca="1" si="4"/>
        <v>48</v>
      </c>
      <c r="AG6" s="8">
        <f t="shared" ca="1" si="4"/>
        <v>0</v>
      </c>
      <c r="AH6" s="8">
        <f t="shared" ca="1" si="4"/>
        <v>0</v>
      </c>
      <c r="AI6" s="8">
        <f t="shared" ca="1" si="4"/>
        <v>0</v>
      </c>
      <c r="AJ6" s="8">
        <f t="shared" ca="1" si="4"/>
        <v>0</v>
      </c>
      <c r="AK6" s="8">
        <f t="shared" ca="1" si="4"/>
        <v>0</v>
      </c>
      <c r="AL6" s="8">
        <f t="shared" ca="1" si="4"/>
        <v>0</v>
      </c>
      <c r="AM6" s="8">
        <f t="shared" ca="1" si="4"/>
        <v>0</v>
      </c>
      <c r="AN6" s="8">
        <f t="shared" ca="1" si="4"/>
        <v>0</v>
      </c>
      <c r="AO6" s="8">
        <f t="shared" ca="1" si="4"/>
        <v>0</v>
      </c>
      <c r="AP6" s="9">
        <f t="shared" ca="1" si="4"/>
        <v>0</v>
      </c>
    </row>
    <row r="7" spans="1:42" x14ac:dyDescent="0.3">
      <c r="A7" t="s">
        <v>138</v>
      </c>
      <c r="B7" s="26">
        <v>10</v>
      </c>
      <c r="D7" s="47"/>
      <c r="E7" s="9" t="s">
        <v>134</v>
      </c>
      <c r="F7" s="8">
        <v>0</v>
      </c>
      <c r="G7" s="8">
        <f ca="1">IF(F$11=7,F$10,0)+F6-F17</f>
        <v>0</v>
      </c>
      <c r="H7" s="8">
        <f t="shared" ref="H7:AP7" ca="1" si="5">IF(G$11=7,G$10,0)+G6-G17</f>
        <v>0</v>
      </c>
      <c r="I7" s="8">
        <f t="shared" ca="1" si="5"/>
        <v>0</v>
      </c>
      <c r="J7" s="8">
        <f t="shared" ca="1" si="5"/>
        <v>0</v>
      </c>
      <c r="K7" s="8">
        <f t="shared" ca="1" si="5"/>
        <v>0</v>
      </c>
      <c r="L7" s="8">
        <f t="shared" ca="1" si="5"/>
        <v>28</v>
      </c>
      <c r="M7" s="8">
        <f t="shared" ca="1" si="5"/>
        <v>0</v>
      </c>
      <c r="N7" s="8">
        <f t="shared" ca="1" si="5"/>
        <v>0</v>
      </c>
      <c r="O7" s="8">
        <f t="shared" ca="1" si="5"/>
        <v>0</v>
      </c>
      <c r="P7" s="8">
        <f t="shared" ca="1" si="5"/>
        <v>0</v>
      </c>
      <c r="Q7" s="8">
        <f t="shared" ca="1" si="5"/>
        <v>0</v>
      </c>
      <c r="R7" s="8">
        <f t="shared" ca="1" si="5"/>
        <v>0</v>
      </c>
      <c r="S7" s="8">
        <f t="shared" ca="1" si="5"/>
        <v>0</v>
      </c>
      <c r="T7" s="8">
        <f t="shared" ca="1" si="5"/>
        <v>0</v>
      </c>
      <c r="U7" s="8">
        <f t="shared" ca="1" si="5"/>
        <v>0</v>
      </c>
      <c r="V7" s="8">
        <f t="shared" ca="1" si="5"/>
        <v>0</v>
      </c>
      <c r="W7" s="8">
        <f t="shared" ca="1" si="5"/>
        <v>0</v>
      </c>
      <c r="X7" s="8">
        <f t="shared" ca="1" si="5"/>
        <v>0</v>
      </c>
      <c r="Y7" s="8">
        <f t="shared" ca="1" si="5"/>
        <v>0</v>
      </c>
      <c r="Z7" s="8">
        <f t="shared" ca="1" si="5"/>
        <v>0</v>
      </c>
      <c r="AA7" s="8">
        <f t="shared" ca="1" si="5"/>
        <v>0</v>
      </c>
      <c r="AB7" s="8">
        <f t="shared" ca="1" si="5"/>
        <v>0</v>
      </c>
      <c r="AC7" s="8">
        <f t="shared" ca="1" si="5"/>
        <v>0</v>
      </c>
      <c r="AD7" s="8">
        <f t="shared" ca="1" si="5"/>
        <v>0</v>
      </c>
      <c r="AE7" s="8">
        <f t="shared" ca="1" si="5"/>
        <v>0</v>
      </c>
      <c r="AF7" s="8">
        <f t="shared" ca="1" si="5"/>
        <v>0</v>
      </c>
      <c r="AG7" s="8">
        <f t="shared" ca="1" si="5"/>
        <v>11</v>
      </c>
      <c r="AH7" s="8">
        <f t="shared" ca="1" si="5"/>
        <v>0</v>
      </c>
      <c r="AI7" s="8">
        <f t="shared" ca="1" si="5"/>
        <v>0</v>
      </c>
      <c r="AJ7" s="8">
        <f t="shared" ca="1" si="5"/>
        <v>0</v>
      </c>
      <c r="AK7" s="8">
        <f t="shared" ca="1" si="5"/>
        <v>0</v>
      </c>
      <c r="AL7" s="8">
        <f t="shared" ca="1" si="5"/>
        <v>0</v>
      </c>
      <c r="AM7" s="8">
        <f t="shared" ca="1" si="5"/>
        <v>0</v>
      </c>
      <c r="AN7" s="8">
        <f t="shared" ca="1" si="5"/>
        <v>0</v>
      </c>
      <c r="AO7" s="8">
        <f t="shared" ca="1" si="5"/>
        <v>0</v>
      </c>
      <c r="AP7" s="9">
        <f t="shared" ca="1" si="5"/>
        <v>0</v>
      </c>
    </row>
    <row r="8" spans="1:42" s="1" customFormat="1" x14ac:dyDescent="0.3">
      <c r="A8" s="37" t="s">
        <v>148</v>
      </c>
      <c r="B8" s="38">
        <v>0.15</v>
      </c>
      <c r="D8" s="48"/>
      <c r="E8" s="35" t="s">
        <v>139</v>
      </c>
      <c r="F8" s="36">
        <f>SUM(F2:F7)</f>
        <v>0</v>
      </c>
      <c r="G8" s="36">
        <f ca="1">SUM(G2:G7)</f>
        <v>90</v>
      </c>
      <c r="H8" s="36">
        <f t="shared" ref="H8:AP8" ca="1" si="6">SUM(H2:H7)</f>
        <v>54</v>
      </c>
      <c r="I8" s="36">
        <f t="shared" ca="1" si="6"/>
        <v>15</v>
      </c>
      <c r="J8" s="36">
        <f t="shared" ca="1" si="6"/>
        <v>80</v>
      </c>
      <c r="K8" s="36">
        <f t="shared" ca="1" si="6"/>
        <v>70</v>
      </c>
      <c r="L8" s="36">
        <f t="shared" ca="1" si="6"/>
        <v>28</v>
      </c>
      <c r="M8" s="36">
        <f t="shared" ca="1" si="6"/>
        <v>90</v>
      </c>
      <c r="N8" s="36">
        <f t="shared" ca="1" si="6"/>
        <v>60</v>
      </c>
      <c r="O8" s="36">
        <f t="shared" ca="1" si="6"/>
        <v>15</v>
      </c>
      <c r="P8" s="36">
        <f t="shared" ca="1" si="6"/>
        <v>80</v>
      </c>
      <c r="Q8" s="36">
        <f t="shared" ca="1" si="6"/>
        <v>51</v>
      </c>
      <c r="R8" s="36">
        <f t="shared" ca="1" si="6"/>
        <v>14</v>
      </c>
      <c r="S8" s="36">
        <f t="shared" ca="1" si="6"/>
        <v>80</v>
      </c>
      <c r="T8" s="36">
        <f t="shared" ca="1" si="6"/>
        <v>50</v>
      </c>
      <c r="U8" s="36">
        <f t="shared" ca="1" si="6"/>
        <v>21</v>
      </c>
      <c r="V8" s="36">
        <f t="shared" ca="1" si="6"/>
        <v>70</v>
      </c>
      <c r="W8" s="36">
        <f t="shared" ca="1" si="6"/>
        <v>26</v>
      </c>
      <c r="X8" s="36">
        <f t="shared" ca="1" si="6"/>
        <v>70</v>
      </c>
      <c r="Y8" s="36">
        <f t="shared" ca="1" si="6"/>
        <v>46</v>
      </c>
      <c r="Z8" s="36">
        <f t="shared" ca="1" si="6"/>
        <v>13</v>
      </c>
      <c r="AA8" s="36">
        <f t="shared" ca="1" si="6"/>
        <v>80</v>
      </c>
      <c r="AB8" s="36">
        <f t="shared" ca="1" si="6"/>
        <v>31</v>
      </c>
      <c r="AC8" s="36">
        <f t="shared" ca="1" si="6"/>
        <v>0</v>
      </c>
      <c r="AD8" s="36">
        <f t="shared" ca="1" si="6"/>
        <v>90</v>
      </c>
      <c r="AE8" s="36">
        <f t="shared" ca="1" si="6"/>
        <v>66</v>
      </c>
      <c r="AF8" s="36">
        <f t="shared" ca="1" si="6"/>
        <v>48</v>
      </c>
      <c r="AG8" s="36">
        <f t="shared" ca="1" si="6"/>
        <v>11</v>
      </c>
      <c r="AH8" s="36">
        <f t="shared" ca="1" si="6"/>
        <v>90</v>
      </c>
      <c r="AI8" s="36">
        <f t="shared" ca="1" si="6"/>
        <v>69</v>
      </c>
      <c r="AJ8" s="36">
        <f t="shared" ca="1" si="6"/>
        <v>31</v>
      </c>
      <c r="AK8" s="36">
        <f t="shared" ca="1" si="6"/>
        <v>4</v>
      </c>
      <c r="AL8" s="36">
        <f t="shared" ca="1" si="6"/>
        <v>90</v>
      </c>
      <c r="AM8" s="36">
        <f t="shared" ca="1" si="6"/>
        <v>42</v>
      </c>
      <c r="AN8" s="36">
        <f t="shared" ca="1" si="6"/>
        <v>26</v>
      </c>
      <c r="AO8" s="36">
        <f t="shared" ca="1" si="6"/>
        <v>70</v>
      </c>
      <c r="AP8" s="35">
        <f t="shared" ca="1" si="6"/>
        <v>40</v>
      </c>
    </row>
    <row r="9" spans="1:42" x14ac:dyDescent="0.3">
      <c r="A9" t="s">
        <v>150</v>
      </c>
      <c r="B9" s="25">
        <v>10000</v>
      </c>
      <c r="D9" s="49" t="s">
        <v>142</v>
      </c>
      <c r="E9" s="50"/>
      <c r="F9" s="8">
        <v>0</v>
      </c>
      <c r="G9" s="8">
        <f ca="1">F7-F18</f>
        <v>0</v>
      </c>
      <c r="H9" s="8">
        <f t="shared" ref="H9:AP9" ca="1" si="7">G7-G18</f>
        <v>0</v>
      </c>
      <c r="I9" s="8">
        <f t="shared" ca="1" si="7"/>
        <v>0</v>
      </c>
      <c r="J9" s="8">
        <f t="shared" ca="1" si="7"/>
        <v>0</v>
      </c>
      <c r="K9" s="8">
        <f t="shared" ca="1" si="7"/>
        <v>0</v>
      </c>
      <c r="L9" s="8">
        <f t="shared" ca="1" si="7"/>
        <v>0</v>
      </c>
      <c r="M9" s="8">
        <f t="shared" ca="1" si="7"/>
        <v>0</v>
      </c>
      <c r="N9" s="8">
        <f t="shared" ca="1" si="7"/>
        <v>0</v>
      </c>
      <c r="O9" s="8">
        <f t="shared" ca="1" si="7"/>
        <v>0</v>
      </c>
      <c r="P9" s="8">
        <f t="shared" ca="1" si="7"/>
        <v>0</v>
      </c>
      <c r="Q9" s="8">
        <f t="shared" ca="1" si="7"/>
        <v>0</v>
      </c>
      <c r="R9" s="8">
        <f t="shared" ca="1" si="7"/>
        <v>0</v>
      </c>
      <c r="S9" s="8">
        <f t="shared" ca="1" si="7"/>
        <v>0</v>
      </c>
      <c r="T9" s="8">
        <f t="shared" ca="1" si="7"/>
        <v>0</v>
      </c>
      <c r="U9" s="8">
        <f t="shared" ca="1" si="7"/>
        <v>0</v>
      </c>
      <c r="V9" s="8">
        <f t="shared" ca="1" si="7"/>
        <v>0</v>
      </c>
      <c r="W9" s="8">
        <f t="shared" ca="1" si="7"/>
        <v>0</v>
      </c>
      <c r="X9" s="8">
        <f t="shared" ca="1" si="7"/>
        <v>0</v>
      </c>
      <c r="Y9" s="8">
        <f t="shared" ca="1" si="7"/>
        <v>0</v>
      </c>
      <c r="Z9" s="8">
        <f t="shared" ca="1" si="7"/>
        <v>0</v>
      </c>
      <c r="AA9" s="8">
        <f t="shared" ca="1" si="7"/>
        <v>0</v>
      </c>
      <c r="AB9" s="8">
        <f t="shared" ca="1" si="7"/>
        <v>0</v>
      </c>
      <c r="AC9" s="8">
        <f t="shared" ca="1" si="7"/>
        <v>0</v>
      </c>
      <c r="AD9" s="8">
        <f t="shared" ca="1" si="7"/>
        <v>0</v>
      </c>
      <c r="AE9" s="8">
        <f t="shared" ca="1" si="7"/>
        <v>0</v>
      </c>
      <c r="AF9" s="8">
        <f t="shared" ca="1" si="7"/>
        <v>0</v>
      </c>
      <c r="AG9" s="8">
        <f t="shared" ca="1" si="7"/>
        <v>0</v>
      </c>
      <c r="AH9" s="8">
        <f t="shared" ca="1" si="7"/>
        <v>0</v>
      </c>
      <c r="AI9" s="8">
        <f t="shared" ca="1" si="7"/>
        <v>0</v>
      </c>
      <c r="AJ9" s="8">
        <f t="shared" ca="1" si="7"/>
        <v>0</v>
      </c>
      <c r="AK9" s="8">
        <f t="shared" ca="1" si="7"/>
        <v>0</v>
      </c>
      <c r="AL9" s="8">
        <f t="shared" ca="1" si="7"/>
        <v>0</v>
      </c>
      <c r="AM9" s="8">
        <f t="shared" ca="1" si="7"/>
        <v>0</v>
      </c>
      <c r="AN9" s="8">
        <f t="shared" ca="1" si="7"/>
        <v>0</v>
      </c>
      <c r="AO9" s="8">
        <f t="shared" ca="1" si="7"/>
        <v>0</v>
      </c>
      <c r="AP9" s="9">
        <f t="shared" ca="1" si="7"/>
        <v>0</v>
      </c>
    </row>
    <row r="10" spans="1:42" x14ac:dyDescent="0.3">
      <c r="A10" t="s">
        <v>153</v>
      </c>
      <c r="B10" s="25">
        <v>1500</v>
      </c>
      <c r="D10" s="44" t="s">
        <v>135</v>
      </c>
      <c r="E10" s="45"/>
      <c r="F10" s="8">
        <f>IF((F8-F7)&lt;=$B$2,$B$3-(F8-F7)+IF(MOD(($B$3-(F8-F7)),$B$7)=0,0,$B$7-MOD(($B$3-(F8-F7)),$B$7)),0)</f>
        <v>90</v>
      </c>
      <c r="G10" s="8">
        <f t="shared" ref="G10:AP10" ca="1" si="8">IF((G8-G7)&lt;=$B$2,$B$3-(G8-G7)+IF(MOD(($B$3-(G8-G7)),$B$7)=0,0,$B$7-MOD(($B$3-(G8-G7)),$B$7)),0)</f>
        <v>0</v>
      </c>
      <c r="H10" s="8">
        <f ca="1">IF((H8-H7)&lt;=$B$2,$B$3-(H8-H7)+IF(MOD(($B$3-(H8-H7)),$B$7)=0,0,$B$7-MOD(($B$3-(H8-H7)),$B$7)),0)</f>
        <v>0</v>
      </c>
      <c r="I10" s="8">
        <f t="shared" ca="1" si="8"/>
        <v>80</v>
      </c>
      <c r="J10" s="8">
        <f t="shared" ca="1" si="8"/>
        <v>0</v>
      </c>
      <c r="K10" s="8">
        <f t="shared" ca="1" si="8"/>
        <v>0</v>
      </c>
      <c r="L10" s="8">
        <f t="shared" ca="1" si="8"/>
        <v>90</v>
      </c>
      <c r="M10" s="8">
        <f t="shared" ca="1" si="8"/>
        <v>0</v>
      </c>
      <c r="N10" s="8">
        <f t="shared" ca="1" si="8"/>
        <v>0</v>
      </c>
      <c r="O10" s="8">
        <f t="shared" ca="1" si="8"/>
        <v>80</v>
      </c>
      <c r="P10" s="8">
        <f t="shared" ca="1" si="8"/>
        <v>0</v>
      </c>
      <c r="Q10" s="8">
        <f t="shared" ca="1" si="8"/>
        <v>0</v>
      </c>
      <c r="R10" s="8">
        <f t="shared" ca="1" si="8"/>
        <v>80</v>
      </c>
      <c r="S10" s="8">
        <f t="shared" ca="1" si="8"/>
        <v>0</v>
      </c>
      <c r="T10" s="8">
        <f t="shared" ca="1" si="8"/>
        <v>0</v>
      </c>
      <c r="U10" s="8">
        <f t="shared" ca="1" si="8"/>
        <v>70</v>
      </c>
      <c r="V10" s="8">
        <f t="shared" ca="1" si="8"/>
        <v>0</v>
      </c>
      <c r="W10" s="8">
        <f t="shared" ca="1" si="8"/>
        <v>70</v>
      </c>
      <c r="X10" s="8">
        <f t="shared" ca="1" si="8"/>
        <v>0</v>
      </c>
      <c r="Y10" s="8">
        <f t="shared" ca="1" si="8"/>
        <v>0</v>
      </c>
      <c r="Z10" s="8">
        <f t="shared" ca="1" si="8"/>
        <v>80</v>
      </c>
      <c r="AA10" s="8">
        <f t="shared" ca="1" si="8"/>
        <v>0</v>
      </c>
      <c r="AB10" s="8">
        <f t="shared" ca="1" si="8"/>
        <v>0</v>
      </c>
      <c r="AC10" s="8">
        <f t="shared" ca="1" si="8"/>
        <v>90</v>
      </c>
      <c r="AD10" s="8">
        <f t="shared" ca="1" si="8"/>
        <v>0</v>
      </c>
      <c r="AE10" s="8">
        <f t="shared" ca="1" si="8"/>
        <v>0</v>
      </c>
      <c r="AF10" s="8">
        <f t="shared" ca="1" si="8"/>
        <v>0</v>
      </c>
      <c r="AG10" s="8">
        <f t="shared" ca="1" si="8"/>
        <v>90</v>
      </c>
      <c r="AH10" s="8">
        <f t="shared" ca="1" si="8"/>
        <v>0</v>
      </c>
      <c r="AI10" s="8">
        <f t="shared" ca="1" si="8"/>
        <v>0</v>
      </c>
      <c r="AJ10" s="8">
        <f t="shared" ca="1" si="8"/>
        <v>0</v>
      </c>
      <c r="AK10" s="8">
        <f t="shared" ca="1" si="8"/>
        <v>90</v>
      </c>
      <c r="AL10" s="8">
        <f t="shared" ca="1" si="8"/>
        <v>0</v>
      </c>
      <c r="AM10" s="8">
        <f t="shared" ca="1" si="8"/>
        <v>0</v>
      </c>
      <c r="AN10" s="8">
        <f t="shared" ca="1" si="8"/>
        <v>70</v>
      </c>
      <c r="AO10" s="8">
        <f t="shared" ca="1" si="8"/>
        <v>0</v>
      </c>
      <c r="AP10" s="8">
        <f t="shared" ca="1" si="8"/>
        <v>0</v>
      </c>
    </row>
    <row r="11" spans="1:42" x14ac:dyDescent="0.3">
      <c r="D11" s="49" t="s">
        <v>147</v>
      </c>
      <c r="E11" s="50"/>
      <c r="F11" s="8">
        <f ca="1">MATCH(RAND(),Expirace!$Q$3:$Q$7,1)+1</f>
        <v>2</v>
      </c>
      <c r="G11" s="8">
        <f ca="1">MATCH(RAND(),Expirace!$Q$3:$Q$7,1)+1</f>
        <v>2</v>
      </c>
      <c r="H11" s="8">
        <f ca="1">MATCH(RAND(),Expirace!$Q$3:$Q$7,1)+1</f>
        <v>2</v>
      </c>
      <c r="I11" s="8">
        <f ca="1">MATCH(RAND(),Expirace!$Q$3:$Q$7,1)+1</f>
        <v>5</v>
      </c>
      <c r="J11" s="8">
        <f ca="1">MATCH(RAND(),Expirace!$Q$3:$Q$7,1)+1</f>
        <v>2</v>
      </c>
      <c r="K11" s="8">
        <f ca="1">MATCH(RAND(),Expirace!$Q$3:$Q$7,1)+1</f>
        <v>3</v>
      </c>
      <c r="L11" s="8">
        <f ca="1">MATCH(RAND(),Expirace!$Q$3:$Q$7,1)+1</f>
        <v>2</v>
      </c>
      <c r="M11" s="8">
        <f ca="1">MATCH(RAND(),Expirace!$Q$3:$Q$7,1)+1</f>
        <v>2</v>
      </c>
      <c r="N11" s="8">
        <f ca="1">MATCH(RAND(),Expirace!$Q$3:$Q$7,1)+1</f>
        <v>4</v>
      </c>
      <c r="O11" s="8">
        <f ca="1">MATCH(RAND(),Expirace!$Q$3:$Q$7,1)+1</f>
        <v>3</v>
      </c>
      <c r="P11" s="8">
        <f ca="1">MATCH(RAND(),Expirace!$Q$3:$Q$7,1)+1</f>
        <v>2</v>
      </c>
      <c r="Q11" s="8">
        <f ca="1">MATCH(RAND(),Expirace!$Q$3:$Q$7,1)+1</f>
        <v>2</v>
      </c>
      <c r="R11" s="8">
        <f ca="1">MATCH(RAND(),Expirace!$Q$3:$Q$7,1)+1</f>
        <v>3</v>
      </c>
      <c r="S11" s="8">
        <f ca="1">MATCH(RAND(),Expirace!$Q$3:$Q$7,1)+1</f>
        <v>2</v>
      </c>
      <c r="T11" s="8">
        <f ca="1">MATCH(RAND(),Expirace!$Q$3:$Q$7,1)+1</f>
        <v>2</v>
      </c>
      <c r="U11" s="8">
        <f ca="1">MATCH(RAND(),Expirace!$Q$3:$Q$7,1)+1</f>
        <v>3</v>
      </c>
      <c r="V11" s="8">
        <f ca="1">MATCH(RAND(),Expirace!$Q$3:$Q$7,1)+1</f>
        <v>2</v>
      </c>
      <c r="W11" s="8">
        <f ca="1">MATCH(RAND(),Expirace!$Q$3:$Q$7,1)+1</f>
        <v>2</v>
      </c>
      <c r="X11" s="8">
        <f ca="1">MATCH(RAND(),Expirace!$Q$3:$Q$7,1)+1</f>
        <v>2</v>
      </c>
      <c r="Y11" s="8">
        <f ca="1">MATCH(RAND(),Expirace!$Q$3:$Q$7,1)+1</f>
        <v>2</v>
      </c>
      <c r="Z11" s="8">
        <f ca="1">MATCH(RAND(),Expirace!$Q$3:$Q$7,1)+1</f>
        <v>3</v>
      </c>
      <c r="AA11" s="8">
        <f ca="1">MATCH(RAND(),Expirace!$Q$3:$Q$7,1)+1</f>
        <v>2</v>
      </c>
      <c r="AB11" s="8">
        <f ca="1">MATCH(RAND(),Expirace!$Q$3:$Q$7,1)+1</f>
        <v>2</v>
      </c>
      <c r="AC11" s="8">
        <f ca="1">MATCH(RAND(),Expirace!$Q$3:$Q$7,1)+1</f>
        <v>4</v>
      </c>
      <c r="AD11" s="8">
        <f ca="1">MATCH(RAND(),Expirace!$Q$3:$Q$7,1)+1</f>
        <v>2</v>
      </c>
      <c r="AE11" s="8">
        <f ca="1">MATCH(RAND(),Expirace!$Q$3:$Q$7,1)+1</f>
        <v>3</v>
      </c>
      <c r="AF11" s="8">
        <f ca="1">MATCH(RAND(),Expirace!$Q$3:$Q$7,1)+1</f>
        <v>2</v>
      </c>
      <c r="AG11" s="8">
        <f ca="1">MATCH(RAND(),Expirace!$Q$3:$Q$7,1)+1</f>
        <v>2</v>
      </c>
      <c r="AH11" s="8">
        <f ca="1">MATCH(RAND(),Expirace!$Q$3:$Q$7,1)+1</f>
        <v>2</v>
      </c>
      <c r="AI11" s="8">
        <f ca="1">MATCH(RAND(),Expirace!$Q$3:$Q$7,1)+1</f>
        <v>2</v>
      </c>
      <c r="AJ11" s="8">
        <f ca="1">MATCH(RAND(),Expirace!$Q$3:$Q$7,1)+1</f>
        <v>3</v>
      </c>
      <c r="AK11" s="8">
        <f ca="1">MATCH(RAND(),Expirace!$Q$3:$Q$7,1)+1</f>
        <v>2</v>
      </c>
      <c r="AL11" s="8">
        <f ca="1">MATCH(RAND(),Expirace!$Q$3:$Q$7,1)+1</f>
        <v>2</v>
      </c>
      <c r="AM11" s="8">
        <f ca="1">MATCH(RAND(),Expirace!$Q$3:$Q$7,1)+1</f>
        <v>2</v>
      </c>
      <c r="AN11" s="8">
        <f ca="1">MATCH(RAND(),Expirace!$Q$3:$Q$7,1)+1</f>
        <v>2</v>
      </c>
      <c r="AO11" s="8">
        <f ca="1">MATCH(RAND(),Expirace!$Q$3:$Q$7,1)+1</f>
        <v>2</v>
      </c>
      <c r="AP11" s="8">
        <f ca="1">MATCH(RAND(),Expirace!$Q$3:$Q$7,1)+1</f>
        <v>2</v>
      </c>
    </row>
    <row r="12" spans="1:42" x14ac:dyDescent="0.3">
      <c r="D12" s="44" t="s">
        <v>136</v>
      </c>
      <c r="E12" s="45"/>
      <c r="F12" s="8">
        <v>0</v>
      </c>
      <c r="G12" s="8">
        <f ca="1">ABS(ROUND(_xlfn.NORM.INV(RAND(),'Prodej YE'!$N$2,'Prodej YE'!$O$2),0))</f>
        <v>36</v>
      </c>
      <c r="H12" s="8">
        <f ca="1">ABS(ROUND(_xlfn.NORM.INV(RAND(),'Prodej YE'!$N$3,'Prodej YE'!$O$3),0))</f>
        <v>39</v>
      </c>
      <c r="I12" s="8">
        <f ca="1">ABS(ROUND(_xlfn.NORM.INV(RAND(),'Prodej YE'!$N$4,'Prodej YE'!$O$4),0))</f>
        <v>32</v>
      </c>
      <c r="J12" s="8">
        <f ca="1">ABS(ROUND(_xlfn.NORM.INV(RAND(),'Prodej YE'!$N$5,'Prodej YE'!$O$5),0))</f>
        <v>10</v>
      </c>
      <c r="K12" s="8">
        <f ca="1">ABS(ROUND(_xlfn.NORM.INV(RAND(),'Prodej YE'!$N$6,'Prodej YE'!$O$6),0))</f>
        <v>42</v>
      </c>
      <c r="L12" s="8">
        <f ca="1">ABS(ROUND(_xlfn.NORM.INV(RAND(),'Prodej YE'!$N$7,'Prodej YE'!$O$7),0))</f>
        <v>40</v>
      </c>
      <c r="M12" s="8">
        <f ca="1">ABS(ROUND(_xlfn.NORM.INV(RAND(),'Prodej YE'!$N$8,'Prodej YE'!$O$8),0))</f>
        <v>30</v>
      </c>
      <c r="N12" s="8">
        <f ca="1">ABS(ROUND(_xlfn.NORM.INV(RAND(),'Prodej YE'!$N$9,'Prodej YE'!$O$9),0))</f>
        <v>45</v>
      </c>
      <c r="O12" s="8">
        <f ca="1">ABS(ROUND(_xlfn.NORM.INV(RAND(),'Prodej YE'!$N$10,'Prodej YE'!$O$10),0))</f>
        <v>42</v>
      </c>
      <c r="P12" s="8">
        <f ca="1">ABS(ROUND(_xlfn.NORM.INV(RAND(),'Prodej YE'!$N$11,'Prodej YE'!$O$11),0))</f>
        <v>29</v>
      </c>
      <c r="Q12" s="8">
        <f ca="1">ABS(ROUND(_xlfn.NORM.INV(RAND(),'Prodej YE'!$N$12,'Prodej YE'!$O$12),0))</f>
        <v>37</v>
      </c>
      <c r="R12" s="8">
        <f ca="1">ABS(ROUND(_xlfn.NORM.INV(RAND(),'Prodej YE'!$N$13,'Prodej YE'!$O$13),0))</f>
        <v>32</v>
      </c>
      <c r="S12" s="8">
        <f ca="1">ABS(ROUND(_xlfn.NORM.INV(RAND(),'Prodej YE'!$N$2,'Prodej YE'!$O$2),0))</f>
        <v>30</v>
      </c>
      <c r="T12" s="8">
        <f ca="1">ABS(ROUND(_xlfn.NORM.INV(RAND(),'Prodej YE'!$N$3,'Prodej YE'!$O$3),0))</f>
        <v>29</v>
      </c>
      <c r="U12" s="8">
        <f ca="1">ABS(ROUND(_xlfn.NORM.INV(RAND(),'Prodej YE'!$N$4,'Prodej YE'!$O$4),0))</f>
        <v>67</v>
      </c>
      <c r="V12" s="8">
        <f ca="1">ABS(ROUND(_xlfn.NORM.INV(RAND(),'Prodej YE'!$N$5,'Prodej YE'!$O$5),0))</f>
        <v>44</v>
      </c>
      <c r="W12" s="8">
        <f ca="1">ABS(ROUND(_xlfn.NORM.INV(RAND(),'Prodej YE'!$N$6,'Prodej YE'!$O$6),0))</f>
        <v>46</v>
      </c>
      <c r="X12" s="8">
        <f ca="1">ABS(ROUND(_xlfn.NORM.INV(RAND(),'Prodej YE'!$N$7,'Prodej YE'!$O$7),0))</f>
        <v>24</v>
      </c>
      <c r="Y12" s="8">
        <f ca="1">ABS(ROUND(_xlfn.NORM.INV(RAND(),'Prodej YE'!$N$8,'Prodej YE'!$O$8),0))</f>
        <v>33</v>
      </c>
      <c r="Z12" s="8">
        <f ca="1">ABS(ROUND(_xlfn.NORM.INV(RAND(),'Prodej YE'!$N$9,'Prodej YE'!$O$9),0))</f>
        <v>46</v>
      </c>
      <c r="AA12" s="8">
        <f ca="1">ABS(ROUND(_xlfn.NORM.INV(RAND(),'Prodej YE'!$N$10,'Prodej YE'!$O$10),0))</f>
        <v>49</v>
      </c>
      <c r="AB12" s="8">
        <f ca="1">ABS(ROUND(_xlfn.NORM.INV(RAND(),'Prodej YE'!$N$11,'Prodej YE'!$O$11),0))</f>
        <v>39</v>
      </c>
      <c r="AC12" s="8">
        <f ca="1">ABS(ROUND(_xlfn.NORM.INV(RAND(),'Prodej YE'!$N$12,'Prodej YE'!$O$12),0))</f>
        <v>38</v>
      </c>
      <c r="AD12" s="8">
        <f ca="1">ABS(ROUND(_xlfn.NORM.INV(RAND(),'Prodej YE'!$N$13,'Prodej YE'!$O$13),0))</f>
        <v>24</v>
      </c>
      <c r="AE12" s="8">
        <f ca="1">ABS(ROUND(_xlfn.NORM.INV(RAND(),'Prodej YE'!$N$2,'Prodej YE'!$O$2),0))</f>
        <v>18</v>
      </c>
      <c r="AF12" s="8">
        <f ca="1">ABS(ROUND(_xlfn.NORM.INV(RAND(),'Prodej YE'!$N$3,'Prodej YE'!$O$3),0))</f>
        <v>37</v>
      </c>
      <c r="AG12" s="8">
        <f ca="1">ABS(ROUND(_xlfn.NORM.INV(RAND(),'Prodej YE'!$N$4,'Prodej YE'!$O$4),0))</f>
        <v>55</v>
      </c>
      <c r="AH12" s="8">
        <f ca="1">ABS(ROUND(_xlfn.NORM.INV(RAND(),'Prodej YE'!$N$5,'Prodej YE'!$O$5),0))</f>
        <v>21</v>
      </c>
      <c r="AI12" s="8">
        <f ca="1">ABS(ROUND(_xlfn.NORM.INV(RAND(),'Prodej YE'!$N$6,'Prodej YE'!$O$6),0))</f>
        <v>38</v>
      </c>
      <c r="AJ12" s="8">
        <f ca="1">ABS(ROUND(_xlfn.NORM.INV(RAND(),'Prodej YE'!$N$7,'Prodej YE'!$O$7),0))</f>
        <v>27</v>
      </c>
      <c r="AK12" s="8">
        <f ca="1">ABS(ROUND(_xlfn.NORM.INV(RAND(),'Prodej YE'!$N$8,'Prodej YE'!$O$8),0))</f>
        <v>36</v>
      </c>
      <c r="AL12" s="8">
        <f ca="1">ABS(ROUND(_xlfn.NORM.INV(RAND(),'Prodej YE'!$N$9,'Prodej YE'!$O$9),0))</f>
        <v>48</v>
      </c>
      <c r="AM12" s="8">
        <f ca="1">ABS(ROUND(_xlfn.NORM.INV(RAND(),'Prodej YE'!$N$10,'Prodej YE'!$O$10),0))</f>
        <v>16</v>
      </c>
      <c r="AN12" s="8">
        <f ca="1">ABS(ROUND(_xlfn.NORM.INV(RAND(),'Prodej YE'!$N$11,'Prodej YE'!$O$11),0))</f>
        <v>43</v>
      </c>
      <c r="AO12" s="8">
        <f ca="1">ABS(ROUND(_xlfn.NORM.INV(RAND(),'Prodej YE'!$N$12,'Prodej YE'!$O$12),0))</f>
        <v>30</v>
      </c>
      <c r="AP12" s="8">
        <f ca="1">ABS(ROUND(_xlfn.NORM.INV(RAND(),'Prodej YE'!$N$13,'Prodej YE'!$O$13),0))</f>
        <v>27</v>
      </c>
    </row>
    <row r="13" spans="1:42" x14ac:dyDescent="0.3">
      <c r="D13" s="46" t="s">
        <v>137</v>
      </c>
      <c r="E13" s="24" t="s">
        <v>129</v>
      </c>
      <c r="F13" s="34">
        <f>IF(F8&lt;F12,F8,F12)</f>
        <v>0</v>
      </c>
      <c r="G13" s="34">
        <f ca="1">IF(G2&gt;0,IF((G$12-G14-G15-G16-G17-G18)&gt;G2,G2,(G$12-G14-G15-G16-G17-G18)),0)</f>
        <v>36</v>
      </c>
      <c r="H13" s="34">
        <f t="shared" ref="H13:AP13" ca="1" si="9">IF(H2&gt;0,IF((H$12-H14-H15-H16-H17-H18)&gt;H2,H2,(H$12-H14-H15-H16-H17-H18)),0)</f>
        <v>0</v>
      </c>
      <c r="I13" s="34">
        <f t="shared" ca="1" si="9"/>
        <v>0</v>
      </c>
      <c r="J13" s="34">
        <f t="shared" ca="1" si="9"/>
        <v>0</v>
      </c>
      <c r="K13" s="34">
        <f t="shared" ca="1" si="9"/>
        <v>0</v>
      </c>
      <c r="L13" s="34">
        <f t="shared" ca="1" si="9"/>
        <v>0</v>
      </c>
      <c r="M13" s="34">
        <f t="shared" ca="1" si="9"/>
        <v>30</v>
      </c>
      <c r="N13" s="34">
        <f t="shared" ca="1" si="9"/>
        <v>0</v>
      </c>
      <c r="O13" s="34">
        <f t="shared" ca="1" si="9"/>
        <v>0</v>
      </c>
      <c r="P13" s="34">
        <f t="shared" ca="1" si="9"/>
        <v>0</v>
      </c>
      <c r="Q13" s="34">
        <f t="shared" ca="1" si="9"/>
        <v>0</v>
      </c>
      <c r="R13" s="34">
        <f t="shared" ca="1" si="9"/>
        <v>0</v>
      </c>
      <c r="S13" s="34">
        <f t="shared" ca="1" si="9"/>
        <v>0</v>
      </c>
      <c r="T13" s="34">
        <f t="shared" ca="1" si="9"/>
        <v>0</v>
      </c>
      <c r="U13" s="34">
        <f t="shared" ca="1" si="9"/>
        <v>0</v>
      </c>
      <c r="V13" s="34">
        <f t="shared" ca="1" si="9"/>
        <v>0</v>
      </c>
      <c r="W13" s="34">
        <f t="shared" ca="1" si="9"/>
        <v>0</v>
      </c>
      <c r="X13" s="34">
        <f t="shared" ca="1" si="9"/>
        <v>24</v>
      </c>
      <c r="Y13" s="34">
        <f t="shared" ca="1" si="9"/>
        <v>0</v>
      </c>
      <c r="Z13" s="34">
        <f t="shared" ca="1" si="9"/>
        <v>0</v>
      </c>
      <c r="AA13" s="34">
        <f t="shared" ca="1" si="9"/>
        <v>0</v>
      </c>
      <c r="AB13" s="34">
        <f t="shared" ca="1" si="9"/>
        <v>0</v>
      </c>
      <c r="AC13" s="34">
        <f t="shared" ca="1" si="9"/>
        <v>0</v>
      </c>
      <c r="AD13" s="34">
        <f t="shared" ca="1" si="9"/>
        <v>0</v>
      </c>
      <c r="AE13" s="34">
        <f t="shared" ca="1" si="9"/>
        <v>0</v>
      </c>
      <c r="AF13" s="34">
        <f t="shared" ca="1" si="9"/>
        <v>0</v>
      </c>
      <c r="AG13" s="34">
        <f t="shared" ca="1" si="9"/>
        <v>0</v>
      </c>
      <c r="AH13" s="34">
        <f t="shared" ca="1" si="9"/>
        <v>21</v>
      </c>
      <c r="AI13" s="34">
        <f t="shared" ca="1" si="9"/>
        <v>0</v>
      </c>
      <c r="AJ13" s="34">
        <f t="shared" ca="1" si="9"/>
        <v>0</v>
      </c>
      <c r="AK13" s="34">
        <f t="shared" ca="1" si="9"/>
        <v>0</v>
      </c>
      <c r="AL13" s="34">
        <f t="shared" ca="1" si="9"/>
        <v>48</v>
      </c>
      <c r="AM13" s="34">
        <f t="shared" ca="1" si="9"/>
        <v>0</v>
      </c>
      <c r="AN13" s="34">
        <f t="shared" ca="1" si="9"/>
        <v>0</v>
      </c>
      <c r="AO13" s="34">
        <f t="shared" ca="1" si="9"/>
        <v>30</v>
      </c>
      <c r="AP13" s="24">
        <f t="shared" ca="1" si="9"/>
        <v>0</v>
      </c>
    </row>
    <row r="14" spans="1:42" x14ac:dyDescent="0.3">
      <c r="D14" s="47"/>
      <c r="E14" s="9" t="s">
        <v>130</v>
      </c>
      <c r="F14" s="8">
        <f t="shared" ref="F14:F18" si="10">IF(F9&lt;F13,F9,F13)</f>
        <v>0</v>
      </c>
      <c r="G14" s="8">
        <f ca="1">IF(G3&gt;0,IF((G$12-G15-G16-G17-G18)&gt;G3,G3,(G$12-G15-G16-G17-G18)),0)</f>
        <v>0</v>
      </c>
      <c r="H14" s="8">
        <f t="shared" ref="H14:AP14" ca="1" si="11">IF(H3&gt;0,IF((H$12-H15-H16-H17-H18)&gt;H3,H3,(H$12-H15-H16-H17-H18)),0)</f>
        <v>39</v>
      </c>
      <c r="I14" s="8">
        <f t="shared" ca="1" si="11"/>
        <v>0</v>
      </c>
      <c r="J14" s="8">
        <f t="shared" ca="1" si="11"/>
        <v>0</v>
      </c>
      <c r="K14" s="8">
        <f t="shared" ca="1" si="11"/>
        <v>0</v>
      </c>
      <c r="L14" s="8">
        <f t="shared" ca="1" si="11"/>
        <v>0</v>
      </c>
      <c r="M14" s="8">
        <f t="shared" ca="1" si="11"/>
        <v>0</v>
      </c>
      <c r="N14" s="8">
        <f t="shared" ca="1" si="11"/>
        <v>45</v>
      </c>
      <c r="O14" s="8">
        <f t="shared" ca="1" si="11"/>
        <v>0</v>
      </c>
      <c r="P14" s="8">
        <f t="shared" ca="1" si="11"/>
        <v>29</v>
      </c>
      <c r="Q14" s="8">
        <f t="shared" ca="1" si="11"/>
        <v>0</v>
      </c>
      <c r="R14" s="8">
        <f t="shared" ca="1" si="11"/>
        <v>0</v>
      </c>
      <c r="S14" s="8">
        <f t="shared" ca="1" si="11"/>
        <v>30</v>
      </c>
      <c r="T14" s="8">
        <f t="shared" ca="1" si="11"/>
        <v>0</v>
      </c>
      <c r="U14" s="8">
        <f t="shared" ca="1" si="11"/>
        <v>0</v>
      </c>
      <c r="V14" s="8">
        <f t="shared" ca="1" si="11"/>
        <v>44</v>
      </c>
      <c r="W14" s="8">
        <f t="shared" ca="1" si="11"/>
        <v>0</v>
      </c>
      <c r="X14" s="8">
        <f t="shared" ca="1" si="11"/>
        <v>0</v>
      </c>
      <c r="Y14" s="8">
        <f t="shared" ca="1" si="11"/>
        <v>33</v>
      </c>
      <c r="Z14" s="8">
        <f t="shared" ca="1" si="11"/>
        <v>0</v>
      </c>
      <c r="AA14" s="8">
        <f t="shared" ca="1" si="11"/>
        <v>49</v>
      </c>
      <c r="AB14" s="8">
        <f t="shared" ca="1" si="11"/>
        <v>0</v>
      </c>
      <c r="AC14" s="8">
        <f t="shared" ca="1" si="11"/>
        <v>0</v>
      </c>
      <c r="AD14" s="8">
        <f t="shared" ca="1" si="11"/>
        <v>0</v>
      </c>
      <c r="AE14" s="8">
        <f t="shared" ca="1" si="11"/>
        <v>0</v>
      </c>
      <c r="AF14" s="8">
        <f t="shared" ca="1" si="11"/>
        <v>0</v>
      </c>
      <c r="AG14" s="8">
        <f t="shared" ca="1" si="11"/>
        <v>0</v>
      </c>
      <c r="AH14" s="8">
        <f t="shared" ca="1" si="11"/>
        <v>0</v>
      </c>
      <c r="AI14" s="8">
        <f t="shared" ca="1" si="11"/>
        <v>38</v>
      </c>
      <c r="AJ14" s="8">
        <f t="shared" ca="1" si="11"/>
        <v>0</v>
      </c>
      <c r="AK14" s="8">
        <f t="shared" ca="1" si="11"/>
        <v>0</v>
      </c>
      <c r="AL14" s="8">
        <f t="shared" ca="1" si="11"/>
        <v>0</v>
      </c>
      <c r="AM14" s="8">
        <f t="shared" ca="1" si="11"/>
        <v>16</v>
      </c>
      <c r="AN14" s="8">
        <f t="shared" ca="1" si="11"/>
        <v>0</v>
      </c>
      <c r="AO14" s="8">
        <f t="shared" ca="1" si="11"/>
        <v>0</v>
      </c>
      <c r="AP14" s="9">
        <f t="shared" ca="1" si="11"/>
        <v>27</v>
      </c>
    </row>
    <row r="15" spans="1:42" x14ac:dyDescent="0.3">
      <c r="D15" s="47"/>
      <c r="E15" s="9" t="s">
        <v>131</v>
      </c>
      <c r="F15" s="8">
        <f t="shared" si="10"/>
        <v>0</v>
      </c>
      <c r="G15" s="8">
        <f ca="1">IF(G4&gt;0,IF((G$12-G16-G17-G18)&gt;G4,G4,(G$12-G16-G17-G18)),0)</f>
        <v>0</v>
      </c>
      <c r="H15" s="8">
        <f t="shared" ref="H15:AP15" ca="1" si="12">IF(H4&gt;0,IF((H$12-H16-H17-H18)&gt;H4,H4,(H$12-H16-H17-H18)),0)</f>
        <v>0</v>
      </c>
      <c r="I15" s="8">
        <f t="shared" ca="1" si="12"/>
        <v>15</v>
      </c>
      <c r="J15" s="8">
        <f t="shared" ca="1" si="12"/>
        <v>0</v>
      </c>
      <c r="K15" s="8">
        <f t="shared" ca="1" si="12"/>
        <v>0</v>
      </c>
      <c r="L15" s="8">
        <f t="shared" ca="1" si="12"/>
        <v>0</v>
      </c>
      <c r="M15" s="8">
        <f t="shared" ca="1" si="12"/>
        <v>0</v>
      </c>
      <c r="N15" s="8">
        <f t="shared" ca="1" si="12"/>
        <v>0</v>
      </c>
      <c r="O15" s="8">
        <f t="shared" ca="1" si="12"/>
        <v>15</v>
      </c>
      <c r="P15" s="8">
        <f t="shared" ca="1" si="12"/>
        <v>0</v>
      </c>
      <c r="Q15" s="8">
        <f t="shared" ca="1" si="12"/>
        <v>37</v>
      </c>
      <c r="R15" s="8">
        <f t="shared" ca="1" si="12"/>
        <v>0</v>
      </c>
      <c r="S15" s="8">
        <f t="shared" ca="1" si="12"/>
        <v>0</v>
      </c>
      <c r="T15" s="8">
        <f t="shared" ca="1" si="12"/>
        <v>29</v>
      </c>
      <c r="U15" s="8">
        <f t="shared" ca="1" si="12"/>
        <v>0</v>
      </c>
      <c r="V15" s="8">
        <f t="shared" ca="1" si="12"/>
        <v>0</v>
      </c>
      <c r="W15" s="8">
        <f t="shared" ca="1" si="12"/>
        <v>26</v>
      </c>
      <c r="X15" s="8">
        <f t="shared" ca="1" si="12"/>
        <v>0</v>
      </c>
      <c r="Y15" s="8">
        <f t="shared" ca="1" si="12"/>
        <v>0</v>
      </c>
      <c r="Z15" s="8">
        <f t="shared" ca="1" si="12"/>
        <v>13</v>
      </c>
      <c r="AA15" s="8">
        <f t="shared" ca="1" si="12"/>
        <v>0</v>
      </c>
      <c r="AB15" s="8">
        <f t="shared" ca="1" si="12"/>
        <v>31</v>
      </c>
      <c r="AC15" s="8">
        <f t="shared" ca="1" si="12"/>
        <v>0</v>
      </c>
      <c r="AD15" s="8">
        <f t="shared" ca="1" si="12"/>
        <v>24</v>
      </c>
      <c r="AE15" s="8">
        <f t="shared" ca="1" si="12"/>
        <v>0</v>
      </c>
      <c r="AF15" s="8">
        <f t="shared" ca="1" si="12"/>
        <v>0</v>
      </c>
      <c r="AG15" s="8">
        <f t="shared" ca="1" si="12"/>
        <v>0</v>
      </c>
      <c r="AH15" s="8">
        <f t="shared" ca="1" si="12"/>
        <v>0</v>
      </c>
      <c r="AI15" s="8">
        <f t="shared" ca="1" si="12"/>
        <v>0</v>
      </c>
      <c r="AJ15" s="8">
        <f t="shared" ca="1" si="12"/>
        <v>27</v>
      </c>
      <c r="AK15" s="8">
        <f t="shared" ca="1" si="12"/>
        <v>0</v>
      </c>
      <c r="AL15" s="8">
        <f t="shared" ca="1" si="12"/>
        <v>0</v>
      </c>
      <c r="AM15" s="8">
        <f t="shared" ca="1" si="12"/>
        <v>0</v>
      </c>
      <c r="AN15" s="8">
        <f t="shared" ca="1" si="12"/>
        <v>26</v>
      </c>
      <c r="AO15" s="8">
        <f t="shared" ca="1" si="12"/>
        <v>0</v>
      </c>
      <c r="AP15" s="9">
        <f t="shared" ca="1" si="12"/>
        <v>0</v>
      </c>
    </row>
    <row r="16" spans="1:42" x14ac:dyDescent="0.3">
      <c r="D16" s="47"/>
      <c r="E16" s="9" t="s">
        <v>132</v>
      </c>
      <c r="F16" s="8">
        <f t="shared" ca="1" si="10"/>
        <v>0</v>
      </c>
      <c r="G16" s="8">
        <f ca="1">IF(G5&gt;0,IF((G$12-G17-G18)&gt;G5,G5,(G$12-G17-G18)),0)</f>
        <v>0</v>
      </c>
      <c r="H16" s="8">
        <f t="shared" ref="H16:AP16" ca="1" si="13">IF(H5&gt;0,IF((H$12-H17-H18)&gt;H5,H5,(H$12-H17-H18)),0)</f>
        <v>0</v>
      </c>
      <c r="I16" s="8">
        <f t="shared" ca="1" si="13"/>
        <v>0</v>
      </c>
      <c r="J16" s="8">
        <f t="shared" ca="1" si="13"/>
        <v>10</v>
      </c>
      <c r="K16" s="8">
        <f t="shared" ca="1" si="13"/>
        <v>0</v>
      </c>
      <c r="L16" s="8">
        <f t="shared" ca="1" si="13"/>
        <v>0</v>
      </c>
      <c r="M16" s="8">
        <f t="shared" ca="1" si="13"/>
        <v>0</v>
      </c>
      <c r="N16" s="8">
        <f t="shared" ca="1" si="13"/>
        <v>0</v>
      </c>
      <c r="O16" s="8">
        <f t="shared" ca="1" si="13"/>
        <v>0</v>
      </c>
      <c r="P16" s="8">
        <f t="shared" ca="1" si="13"/>
        <v>0</v>
      </c>
      <c r="Q16" s="8">
        <f t="shared" ca="1" si="13"/>
        <v>0</v>
      </c>
      <c r="R16" s="8">
        <f t="shared" ca="1" si="13"/>
        <v>14</v>
      </c>
      <c r="S16" s="8">
        <f t="shared" ca="1" si="13"/>
        <v>0</v>
      </c>
      <c r="T16" s="8">
        <f t="shared" ca="1" si="13"/>
        <v>0</v>
      </c>
      <c r="U16" s="8">
        <f t="shared" ca="1" si="13"/>
        <v>21</v>
      </c>
      <c r="V16" s="8">
        <f t="shared" ca="1" si="13"/>
        <v>0</v>
      </c>
      <c r="W16" s="8">
        <f t="shared" ca="1" si="13"/>
        <v>0</v>
      </c>
      <c r="X16" s="8">
        <f t="shared" ca="1" si="13"/>
        <v>0</v>
      </c>
      <c r="Y16" s="8">
        <f t="shared" ca="1" si="13"/>
        <v>0</v>
      </c>
      <c r="Z16" s="8">
        <f t="shared" ca="1" si="13"/>
        <v>0</v>
      </c>
      <c r="AA16" s="8">
        <f t="shared" ca="1" si="13"/>
        <v>0</v>
      </c>
      <c r="AB16" s="8">
        <f t="shared" ca="1" si="13"/>
        <v>0</v>
      </c>
      <c r="AC16" s="8">
        <f t="shared" ca="1" si="13"/>
        <v>0</v>
      </c>
      <c r="AD16" s="8">
        <f t="shared" ca="1" si="13"/>
        <v>0</v>
      </c>
      <c r="AE16" s="8">
        <f t="shared" ca="1" si="13"/>
        <v>18</v>
      </c>
      <c r="AF16" s="8">
        <f t="shared" ca="1" si="13"/>
        <v>0</v>
      </c>
      <c r="AG16" s="8">
        <f t="shared" ca="1" si="13"/>
        <v>0</v>
      </c>
      <c r="AH16" s="8">
        <f t="shared" ca="1" si="13"/>
        <v>0</v>
      </c>
      <c r="AI16" s="8">
        <f t="shared" ca="1" si="13"/>
        <v>0</v>
      </c>
      <c r="AJ16" s="8">
        <f t="shared" ca="1" si="13"/>
        <v>0</v>
      </c>
      <c r="AK16" s="8">
        <f t="shared" ca="1" si="13"/>
        <v>4</v>
      </c>
      <c r="AL16" s="8">
        <f t="shared" ca="1" si="13"/>
        <v>0</v>
      </c>
      <c r="AM16" s="8">
        <f t="shared" ca="1" si="13"/>
        <v>0</v>
      </c>
      <c r="AN16" s="8">
        <f t="shared" ca="1" si="13"/>
        <v>0</v>
      </c>
      <c r="AO16" s="8">
        <f t="shared" ca="1" si="13"/>
        <v>0</v>
      </c>
      <c r="AP16" s="9">
        <f t="shared" ca="1" si="13"/>
        <v>0</v>
      </c>
    </row>
    <row r="17" spans="4:42" x14ac:dyDescent="0.3">
      <c r="D17" s="47"/>
      <c r="E17" s="9" t="s">
        <v>133</v>
      </c>
      <c r="F17" s="8">
        <f t="shared" ca="1" si="10"/>
        <v>0</v>
      </c>
      <c r="G17" s="8">
        <f ca="1">IF(G6&gt;0,IF((G$12-G18)&gt;G6,G6,(G$12-G18)),0)</f>
        <v>0</v>
      </c>
      <c r="H17" s="8">
        <f t="shared" ref="H17:AP17" ca="1" si="14">IF(H6&gt;0,IF((H$12-H18)&gt;H6,H6,(H$12-H18)),0)</f>
        <v>0</v>
      </c>
      <c r="I17" s="8">
        <f t="shared" ca="1" si="14"/>
        <v>0</v>
      </c>
      <c r="J17" s="8">
        <f t="shared" ca="1" si="14"/>
        <v>0</v>
      </c>
      <c r="K17" s="8">
        <f t="shared" ca="1" si="14"/>
        <v>42</v>
      </c>
      <c r="L17" s="8">
        <f t="shared" ca="1" si="14"/>
        <v>0</v>
      </c>
      <c r="M17" s="8">
        <f t="shared" ca="1" si="14"/>
        <v>0</v>
      </c>
      <c r="N17" s="8">
        <f t="shared" ca="1" si="14"/>
        <v>0</v>
      </c>
      <c r="O17" s="8">
        <f t="shared" ca="1" si="14"/>
        <v>0</v>
      </c>
      <c r="P17" s="8">
        <f t="shared" ca="1" si="14"/>
        <v>0</v>
      </c>
      <c r="Q17" s="8">
        <f t="shared" ca="1" si="14"/>
        <v>0</v>
      </c>
      <c r="R17" s="8">
        <f t="shared" ca="1" si="14"/>
        <v>0</v>
      </c>
      <c r="S17" s="8">
        <f t="shared" ca="1" si="14"/>
        <v>0</v>
      </c>
      <c r="T17" s="8">
        <f t="shared" ca="1" si="14"/>
        <v>0</v>
      </c>
      <c r="U17" s="8">
        <f t="shared" ca="1" si="14"/>
        <v>0</v>
      </c>
      <c r="V17" s="8">
        <f t="shared" ca="1" si="14"/>
        <v>0</v>
      </c>
      <c r="W17" s="8">
        <f t="shared" ca="1" si="14"/>
        <v>0</v>
      </c>
      <c r="X17" s="8">
        <f t="shared" ca="1" si="14"/>
        <v>0</v>
      </c>
      <c r="Y17" s="8">
        <f t="shared" ca="1" si="14"/>
        <v>0</v>
      </c>
      <c r="Z17" s="8">
        <f t="shared" ca="1" si="14"/>
        <v>0</v>
      </c>
      <c r="AA17" s="8">
        <f t="shared" ca="1" si="14"/>
        <v>0</v>
      </c>
      <c r="AB17" s="8">
        <f t="shared" ca="1" si="14"/>
        <v>0</v>
      </c>
      <c r="AC17" s="8">
        <f t="shared" ca="1" si="14"/>
        <v>0</v>
      </c>
      <c r="AD17" s="8">
        <f t="shared" ca="1" si="14"/>
        <v>0</v>
      </c>
      <c r="AE17" s="8">
        <f t="shared" ca="1" si="14"/>
        <v>0</v>
      </c>
      <c r="AF17" s="8">
        <f t="shared" ca="1" si="14"/>
        <v>37</v>
      </c>
      <c r="AG17" s="8">
        <f t="shared" ca="1" si="14"/>
        <v>0</v>
      </c>
      <c r="AH17" s="8">
        <f t="shared" ca="1" si="14"/>
        <v>0</v>
      </c>
      <c r="AI17" s="8">
        <f t="shared" ca="1" si="14"/>
        <v>0</v>
      </c>
      <c r="AJ17" s="8">
        <f t="shared" ca="1" si="14"/>
        <v>0</v>
      </c>
      <c r="AK17" s="8">
        <f t="shared" ca="1" si="14"/>
        <v>0</v>
      </c>
      <c r="AL17" s="8">
        <f t="shared" ca="1" si="14"/>
        <v>0</v>
      </c>
      <c r="AM17" s="8">
        <f t="shared" ca="1" si="14"/>
        <v>0</v>
      </c>
      <c r="AN17" s="8">
        <f t="shared" ca="1" si="14"/>
        <v>0</v>
      </c>
      <c r="AO17" s="8">
        <f t="shared" ca="1" si="14"/>
        <v>0</v>
      </c>
      <c r="AP17" s="9">
        <f t="shared" ca="1" si="14"/>
        <v>0</v>
      </c>
    </row>
    <row r="18" spans="4:42" x14ac:dyDescent="0.3">
      <c r="D18" s="47"/>
      <c r="E18" s="9" t="s">
        <v>134</v>
      </c>
      <c r="F18" s="8">
        <f t="shared" ca="1" si="10"/>
        <v>0</v>
      </c>
      <c r="G18" s="8">
        <f ca="1">IF(G7&gt;0,IF(G$12&gt;G7,G7,G$12),0)</f>
        <v>0</v>
      </c>
      <c r="H18" s="8">
        <f t="shared" ref="H18:AP18" ca="1" si="15">IF(H7&gt;0,IF(H$12&gt;H7,H7,H$12),0)</f>
        <v>0</v>
      </c>
      <c r="I18" s="8">
        <f t="shared" ca="1" si="15"/>
        <v>0</v>
      </c>
      <c r="J18" s="8">
        <f t="shared" ca="1" si="15"/>
        <v>0</v>
      </c>
      <c r="K18" s="8">
        <f t="shared" ca="1" si="15"/>
        <v>0</v>
      </c>
      <c r="L18" s="8">
        <f t="shared" ca="1" si="15"/>
        <v>28</v>
      </c>
      <c r="M18" s="8">
        <f t="shared" ca="1" si="15"/>
        <v>0</v>
      </c>
      <c r="N18" s="8">
        <f t="shared" ca="1" si="15"/>
        <v>0</v>
      </c>
      <c r="O18" s="8">
        <f t="shared" ca="1" si="15"/>
        <v>0</v>
      </c>
      <c r="P18" s="8">
        <f t="shared" ca="1" si="15"/>
        <v>0</v>
      </c>
      <c r="Q18" s="8">
        <f t="shared" ca="1" si="15"/>
        <v>0</v>
      </c>
      <c r="R18" s="8">
        <f t="shared" ca="1" si="15"/>
        <v>0</v>
      </c>
      <c r="S18" s="8">
        <f t="shared" ca="1" si="15"/>
        <v>0</v>
      </c>
      <c r="T18" s="8">
        <f t="shared" ca="1" si="15"/>
        <v>0</v>
      </c>
      <c r="U18" s="8">
        <f t="shared" ca="1" si="15"/>
        <v>0</v>
      </c>
      <c r="V18" s="8">
        <f t="shared" ca="1" si="15"/>
        <v>0</v>
      </c>
      <c r="W18" s="8">
        <f t="shared" ca="1" si="15"/>
        <v>0</v>
      </c>
      <c r="X18" s="8">
        <f t="shared" ca="1" si="15"/>
        <v>0</v>
      </c>
      <c r="Y18" s="8">
        <f t="shared" ca="1" si="15"/>
        <v>0</v>
      </c>
      <c r="Z18" s="8">
        <f t="shared" ca="1" si="15"/>
        <v>0</v>
      </c>
      <c r="AA18" s="8">
        <f t="shared" ca="1" si="15"/>
        <v>0</v>
      </c>
      <c r="AB18" s="8">
        <f t="shared" ca="1" si="15"/>
        <v>0</v>
      </c>
      <c r="AC18" s="8">
        <f t="shared" ca="1" si="15"/>
        <v>0</v>
      </c>
      <c r="AD18" s="8">
        <f t="shared" ca="1" si="15"/>
        <v>0</v>
      </c>
      <c r="AE18" s="8">
        <f t="shared" ca="1" si="15"/>
        <v>0</v>
      </c>
      <c r="AF18" s="8">
        <f t="shared" ca="1" si="15"/>
        <v>0</v>
      </c>
      <c r="AG18" s="8">
        <f t="shared" ca="1" si="15"/>
        <v>11</v>
      </c>
      <c r="AH18" s="8">
        <f t="shared" ca="1" si="15"/>
        <v>0</v>
      </c>
      <c r="AI18" s="8">
        <f t="shared" ca="1" si="15"/>
        <v>0</v>
      </c>
      <c r="AJ18" s="8">
        <f t="shared" ca="1" si="15"/>
        <v>0</v>
      </c>
      <c r="AK18" s="8">
        <f t="shared" ca="1" si="15"/>
        <v>0</v>
      </c>
      <c r="AL18" s="8">
        <f t="shared" ca="1" si="15"/>
        <v>0</v>
      </c>
      <c r="AM18" s="8">
        <f t="shared" ca="1" si="15"/>
        <v>0</v>
      </c>
      <c r="AN18" s="8">
        <f t="shared" ca="1" si="15"/>
        <v>0</v>
      </c>
      <c r="AO18" s="8">
        <f t="shared" ca="1" si="15"/>
        <v>0</v>
      </c>
      <c r="AP18" s="9">
        <f t="shared" ca="1" si="15"/>
        <v>0</v>
      </c>
    </row>
    <row r="19" spans="4:42" s="1" customFormat="1" x14ac:dyDescent="0.3">
      <c r="D19" s="48"/>
      <c r="E19" s="35" t="s">
        <v>139</v>
      </c>
      <c r="F19" s="36">
        <f ca="1">SUM(F13:F18)</f>
        <v>0</v>
      </c>
      <c r="G19" s="36">
        <f ca="1">SUM(G13:G18)</f>
        <v>36</v>
      </c>
      <c r="H19" s="36">
        <f t="shared" ref="H19:AP19" ca="1" si="16">SUM(H13:H18)</f>
        <v>39</v>
      </c>
      <c r="I19" s="36">
        <f t="shared" ca="1" si="16"/>
        <v>15</v>
      </c>
      <c r="J19" s="36">
        <f t="shared" ca="1" si="16"/>
        <v>10</v>
      </c>
      <c r="K19" s="36">
        <f t="shared" ca="1" si="16"/>
        <v>42</v>
      </c>
      <c r="L19" s="36">
        <f t="shared" ca="1" si="16"/>
        <v>28</v>
      </c>
      <c r="M19" s="36">
        <f t="shared" ca="1" si="16"/>
        <v>30</v>
      </c>
      <c r="N19" s="36">
        <f t="shared" ca="1" si="16"/>
        <v>45</v>
      </c>
      <c r="O19" s="36">
        <f t="shared" ca="1" si="16"/>
        <v>15</v>
      </c>
      <c r="P19" s="36">
        <f t="shared" ca="1" si="16"/>
        <v>29</v>
      </c>
      <c r="Q19" s="36">
        <f t="shared" ca="1" si="16"/>
        <v>37</v>
      </c>
      <c r="R19" s="36">
        <f t="shared" ca="1" si="16"/>
        <v>14</v>
      </c>
      <c r="S19" s="36">
        <f t="shared" ca="1" si="16"/>
        <v>30</v>
      </c>
      <c r="T19" s="36">
        <f t="shared" ca="1" si="16"/>
        <v>29</v>
      </c>
      <c r="U19" s="36">
        <f t="shared" ca="1" si="16"/>
        <v>21</v>
      </c>
      <c r="V19" s="36">
        <f t="shared" ca="1" si="16"/>
        <v>44</v>
      </c>
      <c r="W19" s="36">
        <f t="shared" ca="1" si="16"/>
        <v>26</v>
      </c>
      <c r="X19" s="36">
        <f t="shared" ca="1" si="16"/>
        <v>24</v>
      </c>
      <c r="Y19" s="36">
        <f t="shared" ca="1" si="16"/>
        <v>33</v>
      </c>
      <c r="Z19" s="36">
        <f t="shared" ca="1" si="16"/>
        <v>13</v>
      </c>
      <c r="AA19" s="36">
        <f t="shared" ca="1" si="16"/>
        <v>49</v>
      </c>
      <c r="AB19" s="36">
        <f t="shared" ca="1" si="16"/>
        <v>31</v>
      </c>
      <c r="AC19" s="36">
        <f t="shared" ca="1" si="16"/>
        <v>0</v>
      </c>
      <c r="AD19" s="36">
        <f t="shared" ca="1" si="16"/>
        <v>24</v>
      </c>
      <c r="AE19" s="36">
        <f t="shared" ca="1" si="16"/>
        <v>18</v>
      </c>
      <c r="AF19" s="36">
        <f t="shared" ca="1" si="16"/>
        <v>37</v>
      </c>
      <c r="AG19" s="36">
        <f t="shared" ca="1" si="16"/>
        <v>11</v>
      </c>
      <c r="AH19" s="36">
        <f t="shared" ca="1" si="16"/>
        <v>21</v>
      </c>
      <c r="AI19" s="36">
        <f t="shared" ca="1" si="16"/>
        <v>38</v>
      </c>
      <c r="AJ19" s="36">
        <f t="shared" ca="1" si="16"/>
        <v>27</v>
      </c>
      <c r="AK19" s="36">
        <f t="shared" ca="1" si="16"/>
        <v>4</v>
      </c>
      <c r="AL19" s="36">
        <f t="shared" ca="1" si="16"/>
        <v>48</v>
      </c>
      <c r="AM19" s="36">
        <f t="shared" ca="1" si="16"/>
        <v>16</v>
      </c>
      <c r="AN19" s="36">
        <f t="shared" ca="1" si="16"/>
        <v>26</v>
      </c>
      <c r="AO19" s="36">
        <f t="shared" ca="1" si="16"/>
        <v>30</v>
      </c>
      <c r="AP19" s="35">
        <f t="shared" ca="1" si="16"/>
        <v>27</v>
      </c>
    </row>
    <row r="20" spans="4:42" x14ac:dyDescent="0.3">
      <c r="D20" s="49" t="s">
        <v>145</v>
      </c>
      <c r="E20" s="50"/>
      <c r="F20" s="30">
        <f>$B$9</f>
        <v>10000</v>
      </c>
      <c r="G20" s="30">
        <f t="shared" ref="G20:AP20" si="17">$B$9</f>
        <v>10000</v>
      </c>
      <c r="H20" s="30">
        <f t="shared" si="17"/>
        <v>10000</v>
      </c>
      <c r="I20" s="30">
        <f t="shared" si="17"/>
        <v>10000</v>
      </c>
      <c r="J20" s="30">
        <f t="shared" si="17"/>
        <v>10000</v>
      </c>
      <c r="K20" s="30">
        <f t="shared" si="17"/>
        <v>10000</v>
      </c>
      <c r="L20" s="30">
        <f t="shared" si="17"/>
        <v>10000</v>
      </c>
      <c r="M20" s="30">
        <f t="shared" si="17"/>
        <v>10000</v>
      </c>
      <c r="N20" s="30">
        <f t="shared" si="17"/>
        <v>10000</v>
      </c>
      <c r="O20" s="30">
        <f t="shared" si="17"/>
        <v>10000</v>
      </c>
      <c r="P20" s="30">
        <f t="shared" si="17"/>
        <v>10000</v>
      </c>
      <c r="Q20" s="30">
        <f t="shared" si="17"/>
        <v>10000</v>
      </c>
      <c r="R20" s="30">
        <f t="shared" si="17"/>
        <v>10000</v>
      </c>
      <c r="S20" s="30">
        <f t="shared" si="17"/>
        <v>10000</v>
      </c>
      <c r="T20" s="30">
        <f t="shared" si="17"/>
        <v>10000</v>
      </c>
      <c r="U20" s="30">
        <f t="shared" si="17"/>
        <v>10000</v>
      </c>
      <c r="V20" s="30">
        <f t="shared" si="17"/>
        <v>10000</v>
      </c>
      <c r="W20" s="30">
        <f t="shared" si="17"/>
        <v>10000</v>
      </c>
      <c r="X20" s="30">
        <f t="shared" si="17"/>
        <v>10000</v>
      </c>
      <c r="Y20" s="30">
        <f t="shared" si="17"/>
        <v>10000</v>
      </c>
      <c r="Z20" s="30">
        <f t="shared" si="17"/>
        <v>10000</v>
      </c>
      <c r="AA20" s="30">
        <f t="shared" si="17"/>
        <v>10000</v>
      </c>
      <c r="AB20" s="30">
        <f t="shared" si="17"/>
        <v>10000</v>
      </c>
      <c r="AC20" s="30">
        <f t="shared" si="17"/>
        <v>10000</v>
      </c>
      <c r="AD20" s="30">
        <f t="shared" si="17"/>
        <v>10000</v>
      </c>
      <c r="AE20" s="30">
        <f t="shared" si="17"/>
        <v>10000</v>
      </c>
      <c r="AF20" s="30">
        <f t="shared" si="17"/>
        <v>10000</v>
      </c>
      <c r="AG20" s="30">
        <f t="shared" si="17"/>
        <v>10000</v>
      </c>
      <c r="AH20" s="30">
        <f t="shared" si="17"/>
        <v>10000</v>
      </c>
      <c r="AI20" s="30">
        <f t="shared" si="17"/>
        <v>10000</v>
      </c>
      <c r="AJ20" s="30">
        <f t="shared" si="17"/>
        <v>10000</v>
      </c>
      <c r="AK20" s="30">
        <f t="shared" si="17"/>
        <v>10000</v>
      </c>
      <c r="AL20" s="30">
        <f t="shared" si="17"/>
        <v>10000</v>
      </c>
      <c r="AM20" s="30">
        <f t="shared" si="17"/>
        <v>10000</v>
      </c>
      <c r="AN20" s="30">
        <f t="shared" si="17"/>
        <v>10000</v>
      </c>
      <c r="AO20" s="30">
        <f t="shared" si="17"/>
        <v>10000</v>
      </c>
      <c r="AP20" s="31">
        <f t="shared" si="17"/>
        <v>10000</v>
      </c>
    </row>
    <row r="21" spans="4:42" x14ac:dyDescent="0.3">
      <c r="D21" s="49" t="s">
        <v>144</v>
      </c>
      <c r="E21" s="50"/>
      <c r="F21" s="30">
        <f>F9*$B$6</f>
        <v>0</v>
      </c>
      <c r="G21" s="30">
        <f ca="1">G9*$B$6</f>
        <v>0</v>
      </c>
      <c r="H21" s="30">
        <f t="shared" ref="H21:AP21" ca="1" si="18">H9*$B$6</f>
        <v>0</v>
      </c>
      <c r="I21" s="30">
        <f t="shared" ca="1" si="18"/>
        <v>0</v>
      </c>
      <c r="J21" s="30">
        <f t="shared" ca="1" si="18"/>
        <v>0</v>
      </c>
      <c r="K21" s="30">
        <f t="shared" ca="1" si="18"/>
        <v>0</v>
      </c>
      <c r="L21" s="30">
        <f t="shared" ca="1" si="18"/>
        <v>0</v>
      </c>
      <c r="M21" s="30">
        <f t="shared" ca="1" si="18"/>
        <v>0</v>
      </c>
      <c r="N21" s="30">
        <f t="shared" ca="1" si="18"/>
        <v>0</v>
      </c>
      <c r="O21" s="30">
        <f t="shared" ca="1" si="18"/>
        <v>0</v>
      </c>
      <c r="P21" s="30">
        <f t="shared" ca="1" si="18"/>
        <v>0</v>
      </c>
      <c r="Q21" s="30">
        <f t="shared" ca="1" si="18"/>
        <v>0</v>
      </c>
      <c r="R21" s="30">
        <f t="shared" ca="1" si="18"/>
        <v>0</v>
      </c>
      <c r="S21" s="30">
        <f t="shared" ca="1" si="18"/>
        <v>0</v>
      </c>
      <c r="T21" s="30">
        <f t="shared" ca="1" si="18"/>
        <v>0</v>
      </c>
      <c r="U21" s="30">
        <f t="shared" ca="1" si="18"/>
        <v>0</v>
      </c>
      <c r="V21" s="30">
        <f t="shared" ca="1" si="18"/>
        <v>0</v>
      </c>
      <c r="W21" s="30">
        <f t="shared" ca="1" si="18"/>
        <v>0</v>
      </c>
      <c r="X21" s="30">
        <f t="shared" ca="1" si="18"/>
        <v>0</v>
      </c>
      <c r="Y21" s="30">
        <f t="shared" ca="1" si="18"/>
        <v>0</v>
      </c>
      <c r="Z21" s="30">
        <f t="shared" ca="1" si="18"/>
        <v>0</v>
      </c>
      <c r="AA21" s="30">
        <f t="shared" ca="1" si="18"/>
        <v>0</v>
      </c>
      <c r="AB21" s="30">
        <f t="shared" ca="1" si="18"/>
        <v>0</v>
      </c>
      <c r="AC21" s="30">
        <f t="shared" ca="1" si="18"/>
        <v>0</v>
      </c>
      <c r="AD21" s="30">
        <f t="shared" ca="1" si="18"/>
        <v>0</v>
      </c>
      <c r="AE21" s="30">
        <f t="shared" ca="1" si="18"/>
        <v>0</v>
      </c>
      <c r="AF21" s="30">
        <f t="shared" ca="1" si="18"/>
        <v>0</v>
      </c>
      <c r="AG21" s="30">
        <f t="shared" ca="1" si="18"/>
        <v>0</v>
      </c>
      <c r="AH21" s="30">
        <f t="shared" ca="1" si="18"/>
        <v>0</v>
      </c>
      <c r="AI21" s="30">
        <f t="shared" ca="1" si="18"/>
        <v>0</v>
      </c>
      <c r="AJ21" s="30">
        <f t="shared" ca="1" si="18"/>
        <v>0</v>
      </c>
      <c r="AK21" s="30">
        <f t="shared" ca="1" si="18"/>
        <v>0</v>
      </c>
      <c r="AL21" s="30">
        <f t="shared" ca="1" si="18"/>
        <v>0</v>
      </c>
      <c r="AM21" s="30">
        <f t="shared" ca="1" si="18"/>
        <v>0</v>
      </c>
      <c r="AN21" s="30">
        <f t="shared" ca="1" si="18"/>
        <v>0</v>
      </c>
      <c r="AO21" s="30">
        <f t="shared" ca="1" si="18"/>
        <v>0</v>
      </c>
      <c r="AP21" s="31">
        <f t="shared" ca="1" si="18"/>
        <v>0</v>
      </c>
    </row>
    <row r="22" spans="4:42" x14ac:dyDescent="0.3">
      <c r="D22" s="49" t="s">
        <v>143</v>
      </c>
      <c r="E22" s="50"/>
      <c r="F22" s="30">
        <f>F10*$B$4+IF(F10&gt;0,$B$10,0)</f>
        <v>69585</v>
      </c>
      <c r="G22" s="30">
        <f t="shared" ref="G22:AP22" ca="1" si="19">G10*$B$4+IF(G10&gt;0,$B$10,0)</f>
        <v>0</v>
      </c>
      <c r="H22" s="30">
        <f t="shared" ca="1" si="19"/>
        <v>0</v>
      </c>
      <c r="I22" s="30">
        <f t="shared" ca="1" si="19"/>
        <v>62020</v>
      </c>
      <c r="J22" s="30">
        <f t="shared" ca="1" si="19"/>
        <v>0</v>
      </c>
      <c r="K22" s="30">
        <f t="shared" ca="1" si="19"/>
        <v>0</v>
      </c>
      <c r="L22" s="30">
        <f t="shared" ca="1" si="19"/>
        <v>69585</v>
      </c>
      <c r="M22" s="30">
        <f t="shared" ca="1" si="19"/>
        <v>0</v>
      </c>
      <c r="N22" s="30">
        <f t="shared" ca="1" si="19"/>
        <v>0</v>
      </c>
      <c r="O22" s="30">
        <f t="shared" ca="1" si="19"/>
        <v>62020</v>
      </c>
      <c r="P22" s="30">
        <f t="shared" ca="1" si="19"/>
        <v>0</v>
      </c>
      <c r="Q22" s="30">
        <f t="shared" ca="1" si="19"/>
        <v>0</v>
      </c>
      <c r="R22" s="30">
        <f t="shared" ca="1" si="19"/>
        <v>62020</v>
      </c>
      <c r="S22" s="30">
        <f t="shared" ca="1" si="19"/>
        <v>0</v>
      </c>
      <c r="T22" s="30">
        <f t="shared" ca="1" si="19"/>
        <v>0</v>
      </c>
      <c r="U22" s="30">
        <f t="shared" ca="1" si="19"/>
        <v>54455</v>
      </c>
      <c r="V22" s="30">
        <f t="shared" ca="1" si="19"/>
        <v>0</v>
      </c>
      <c r="W22" s="30">
        <f t="shared" ca="1" si="19"/>
        <v>54455</v>
      </c>
      <c r="X22" s="30">
        <f t="shared" ca="1" si="19"/>
        <v>0</v>
      </c>
      <c r="Y22" s="30">
        <f t="shared" ca="1" si="19"/>
        <v>0</v>
      </c>
      <c r="Z22" s="30">
        <f t="shared" ca="1" si="19"/>
        <v>62020</v>
      </c>
      <c r="AA22" s="30">
        <f t="shared" ca="1" si="19"/>
        <v>0</v>
      </c>
      <c r="AB22" s="30">
        <f t="shared" ca="1" si="19"/>
        <v>0</v>
      </c>
      <c r="AC22" s="30">
        <f t="shared" ca="1" si="19"/>
        <v>69585</v>
      </c>
      <c r="AD22" s="30">
        <f t="shared" ca="1" si="19"/>
        <v>0</v>
      </c>
      <c r="AE22" s="30">
        <f t="shared" ca="1" si="19"/>
        <v>0</v>
      </c>
      <c r="AF22" s="30">
        <f t="shared" ca="1" si="19"/>
        <v>0</v>
      </c>
      <c r="AG22" s="30">
        <f t="shared" ca="1" si="19"/>
        <v>69585</v>
      </c>
      <c r="AH22" s="30">
        <f t="shared" ca="1" si="19"/>
        <v>0</v>
      </c>
      <c r="AI22" s="30">
        <f t="shared" ca="1" si="19"/>
        <v>0</v>
      </c>
      <c r="AJ22" s="30">
        <f t="shared" ca="1" si="19"/>
        <v>0</v>
      </c>
      <c r="AK22" s="30">
        <f t="shared" ca="1" si="19"/>
        <v>69585</v>
      </c>
      <c r="AL22" s="30">
        <f t="shared" ca="1" si="19"/>
        <v>0</v>
      </c>
      <c r="AM22" s="30">
        <f t="shared" ca="1" si="19"/>
        <v>0</v>
      </c>
      <c r="AN22" s="30">
        <f t="shared" ca="1" si="19"/>
        <v>54455</v>
      </c>
      <c r="AO22" s="30">
        <f t="shared" ca="1" si="19"/>
        <v>0</v>
      </c>
      <c r="AP22" s="30">
        <f t="shared" ca="1" si="19"/>
        <v>0</v>
      </c>
    </row>
    <row r="23" spans="4:42" x14ac:dyDescent="0.3">
      <c r="D23" s="44" t="s">
        <v>140</v>
      </c>
      <c r="E23" s="45"/>
      <c r="F23" s="30">
        <f>SUM(F20:F22)</f>
        <v>79585</v>
      </c>
      <c r="G23" s="30">
        <f ca="1">SUM(G20:G22)</f>
        <v>10000</v>
      </c>
      <c r="H23" s="30">
        <f t="shared" ref="H23:AP23" ca="1" si="20">SUM(H20:H22)</f>
        <v>10000</v>
      </c>
      <c r="I23" s="30">
        <f t="shared" ca="1" si="20"/>
        <v>72020</v>
      </c>
      <c r="J23" s="30">
        <f t="shared" ca="1" si="20"/>
        <v>10000</v>
      </c>
      <c r="K23" s="30">
        <f t="shared" ca="1" si="20"/>
        <v>10000</v>
      </c>
      <c r="L23" s="30">
        <f t="shared" ca="1" si="20"/>
        <v>79585</v>
      </c>
      <c r="M23" s="30">
        <f t="shared" ca="1" si="20"/>
        <v>10000</v>
      </c>
      <c r="N23" s="30">
        <f t="shared" ca="1" si="20"/>
        <v>10000</v>
      </c>
      <c r="O23" s="30">
        <f t="shared" ca="1" si="20"/>
        <v>72020</v>
      </c>
      <c r="P23" s="30">
        <f t="shared" ca="1" si="20"/>
        <v>10000</v>
      </c>
      <c r="Q23" s="30">
        <f t="shared" ca="1" si="20"/>
        <v>10000</v>
      </c>
      <c r="R23" s="30">
        <f t="shared" ca="1" si="20"/>
        <v>72020</v>
      </c>
      <c r="S23" s="30">
        <f t="shared" ca="1" si="20"/>
        <v>10000</v>
      </c>
      <c r="T23" s="30">
        <f t="shared" ca="1" si="20"/>
        <v>10000</v>
      </c>
      <c r="U23" s="30">
        <f t="shared" ca="1" si="20"/>
        <v>64455</v>
      </c>
      <c r="V23" s="30">
        <f t="shared" ca="1" si="20"/>
        <v>10000</v>
      </c>
      <c r="W23" s="30">
        <f t="shared" ca="1" si="20"/>
        <v>64455</v>
      </c>
      <c r="X23" s="30">
        <f t="shared" ca="1" si="20"/>
        <v>10000</v>
      </c>
      <c r="Y23" s="30">
        <f t="shared" ca="1" si="20"/>
        <v>10000</v>
      </c>
      <c r="Z23" s="30">
        <f t="shared" ca="1" si="20"/>
        <v>72020</v>
      </c>
      <c r="AA23" s="30">
        <f t="shared" ca="1" si="20"/>
        <v>10000</v>
      </c>
      <c r="AB23" s="30">
        <f t="shared" ca="1" si="20"/>
        <v>10000</v>
      </c>
      <c r="AC23" s="30">
        <f t="shared" ca="1" si="20"/>
        <v>79585</v>
      </c>
      <c r="AD23" s="30">
        <f t="shared" ca="1" si="20"/>
        <v>10000</v>
      </c>
      <c r="AE23" s="30">
        <f t="shared" ca="1" si="20"/>
        <v>10000</v>
      </c>
      <c r="AF23" s="30">
        <f t="shared" ca="1" si="20"/>
        <v>10000</v>
      </c>
      <c r="AG23" s="30">
        <f t="shared" ca="1" si="20"/>
        <v>79585</v>
      </c>
      <c r="AH23" s="30">
        <f t="shared" ca="1" si="20"/>
        <v>10000</v>
      </c>
      <c r="AI23" s="30">
        <f t="shared" ca="1" si="20"/>
        <v>10000</v>
      </c>
      <c r="AJ23" s="30">
        <f t="shared" ca="1" si="20"/>
        <v>10000</v>
      </c>
      <c r="AK23" s="30">
        <f t="shared" ca="1" si="20"/>
        <v>79585</v>
      </c>
      <c r="AL23" s="30">
        <f t="shared" ca="1" si="20"/>
        <v>10000</v>
      </c>
      <c r="AM23" s="30">
        <f t="shared" ca="1" si="20"/>
        <v>10000</v>
      </c>
      <c r="AN23" s="30">
        <f t="shared" ca="1" si="20"/>
        <v>64455</v>
      </c>
      <c r="AO23" s="30">
        <f t="shared" ca="1" si="20"/>
        <v>10000</v>
      </c>
      <c r="AP23" s="31">
        <f t="shared" ca="1" si="20"/>
        <v>10000</v>
      </c>
    </row>
    <row r="24" spans="4:42" x14ac:dyDescent="0.3">
      <c r="D24" s="44" t="s">
        <v>141</v>
      </c>
      <c r="E24" s="45"/>
      <c r="F24" s="30">
        <f>F13*$B$5</f>
        <v>0</v>
      </c>
      <c r="G24" s="30">
        <f ca="1">G18*$B$5*(1-$B$8)+SUM(G13:G17)*$B$5</f>
        <v>58104</v>
      </c>
      <c r="H24" s="30">
        <f t="shared" ref="H24:AP24" ca="1" si="21">H18*$B$5*(1-$B$8)+SUM(H13:H17)*$B$5</f>
        <v>62946</v>
      </c>
      <c r="I24" s="30">
        <f t="shared" ca="1" si="21"/>
        <v>24210</v>
      </c>
      <c r="J24" s="30">
        <f t="shared" ca="1" si="21"/>
        <v>16140</v>
      </c>
      <c r="K24" s="30">
        <f t="shared" ca="1" si="21"/>
        <v>67788</v>
      </c>
      <c r="L24" s="30">
        <f t="shared" ca="1" si="21"/>
        <v>38413.199999999997</v>
      </c>
      <c r="M24" s="30">
        <f t="shared" ca="1" si="21"/>
        <v>48420</v>
      </c>
      <c r="N24" s="30">
        <f t="shared" ca="1" si="21"/>
        <v>72630</v>
      </c>
      <c r="O24" s="30">
        <f t="shared" ca="1" si="21"/>
        <v>24210</v>
      </c>
      <c r="P24" s="30">
        <f t="shared" ca="1" si="21"/>
        <v>46806</v>
      </c>
      <c r="Q24" s="30">
        <f t="shared" ca="1" si="21"/>
        <v>59718</v>
      </c>
      <c r="R24" s="30">
        <f t="shared" ca="1" si="21"/>
        <v>22596</v>
      </c>
      <c r="S24" s="30">
        <f t="shared" ca="1" si="21"/>
        <v>48420</v>
      </c>
      <c r="T24" s="30">
        <f t="shared" ca="1" si="21"/>
        <v>46806</v>
      </c>
      <c r="U24" s="30">
        <f t="shared" ca="1" si="21"/>
        <v>33894</v>
      </c>
      <c r="V24" s="30">
        <f t="shared" ca="1" si="21"/>
        <v>71016</v>
      </c>
      <c r="W24" s="30">
        <f t="shared" ca="1" si="21"/>
        <v>41964</v>
      </c>
      <c r="X24" s="30">
        <f t="shared" ca="1" si="21"/>
        <v>38736</v>
      </c>
      <c r="Y24" s="30">
        <f t="shared" ca="1" si="21"/>
        <v>53262</v>
      </c>
      <c r="Z24" s="30">
        <f t="shared" ca="1" si="21"/>
        <v>20982</v>
      </c>
      <c r="AA24" s="30">
        <f t="shared" ca="1" si="21"/>
        <v>79086</v>
      </c>
      <c r="AB24" s="30">
        <f t="shared" ca="1" si="21"/>
        <v>50034</v>
      </c>
      <c r="AC24" s="30">
        <f t="shared" ca="1" si="21"/>
        <v>0</v>
      </c>
      <c r="AD24" s="30">
        <f t="shared" ca="1" si="21"/>
        <v>38736</v>
      </c>
      <c r="AE24" s="30">
        <f t="shared" ca="1" si="21"/>
        <v>29052</v>
      </c>
      <c r="AF24" s="30">
        <f t="shared" ca="1" si="21"/>
        <v>59718</v>
      </c>
      <c r="AG24" s="30">
        <f t="shared" ca="1" si="21"/>
        <v>15090.9</v>
      </c>
      <c r="AH24" s="30">
        <f t="shared" ca="1" si="21"/>
        <v>33894</v>
      </c>
      <c r="AI24" s="30">
        <f t="shared" ca="1" si="21"/>
        <v>61332</v>
      </c>
      <c r="AJ24" s="30">
        <f t="shared" ca="1" si="21"/>
        <v>43578</v>
      </c>
      <c r="AK24" s="30">
        <f t="shared" ca="1" si="21"/>
        <v>6456</v>
      </c>
      <c r="AL24" s="30">
        <f t="shared" ca="1" si="21"/>
        <v>77472</v>
      </c>
      <c r="AM24" s="30">
        <f t="shared" ca="1" si="21"/>
        <v>25824</v>
      </c>
      <c r="AN24" s="30">
        <f t="shared" ca="1" si="21"/>
        <v>41964</v>
      </c>
      <c r="AO24" s="30">
        <f t="shared" ca="1" si="21"/>
        <v>48420</v>
      </c>
      <c r="AP24" s="30">
        <f t="shared" ca="1" si="21"/>
        <v>43578</v>
      </c>
    </row>
    <row r="25" spans="4:42" x14ac:dyDescent="0.3">
      <c r="D25" s="44" t="s">
        <v>146</v>
      </c>
      <c r="E25" s="45"/>
      <c r="F25" s="30">
        <f>F24-F23</f>
        <v>-79585</v>
      </c>
      <c r="G25" s="30">
        <f ca="1">G24-G23</f>
        <v>48104</v>
      </c>
      <c r="H25" s="30">
        <f t="shared" ref="H25:AP25" ca="1" si="22">H24-H23</f>
        <v>52946</v>
      </c>
      <c r="I25" s="30">
        <f t="shared" ca="1" si="22"/>
        <v>-47810</v>
      </c>
      <c r="J25" s="30">
        <f t="shared" ca="1" si="22"/>
        <v>6140</v>
      </c>
      <c r="K25" s="30">
        <f t="shared" ca="1" si="22"/>
        <v>57788</v>
      </c>
      <c r="L25" s="30">
        <f t="shared" ca="1" si="22"/>
        <v>-41171.800000000003</v>
      </c>
      <c r="M25" s="30">
        <f t="shared" ca="1" si="22"/>
        <v>38420</v>
      </c>
      <c r="N25" s="30">
        <f t="shared" ca="1" si="22"/>
        <v>62630</v>
      </c>
      <c r="O25" s="30">
        <f t="shared" ca="1" si="22"/>
        <v>-47810</v>
      </c>
      <c r="P25" s="30">
        <f t="shared" ca="1" si="22"/>
        <v>36806</v>
      </c>
      <c r="Q25" s="30">
        <f t="shared" ca="1" si="22"/>
        <v>49718</v>
      </c>
      <c r="R25" s="30">
        <f t="shared" ca="1" si="22"/>
        <v>-49424</v>
      </c>
      <c r="S25" s="30">
        <f t="shared" ca="1" si="22"/>
        <v>38420</v>
      </c>
      <c r="T25" s="30">
        <f t="shared" ca="1" si="22"/>
        <v>36806</v>
      </c>
      <c r="U25" s="30">
        <f t="shared" ca="1" si="22"/>
        <v>-30561</v>
      </c>
      <c r="V25" s="30">
        <f t="shared" ca="1" si="22"/>
        <v>61016</v>
      </c>
      <c r="W25" s="30">
        <f t="shared" ca="1" si="22"/>
        <v>-22491</v>
      </c>
      <c r="X25" s="30">
        <f t="shared" ca="1" si="22"/>
        <v>28736</v>
      </c>
      <c r="Y25" s="30">
        <f t="shared" ca="1" si="22"/>
        <v>43262</v>
      </c>
      <c r="Z25" s="30">
        <f t="shared" ca="1" si="22"/>
        <v>-51038</v>
      </c>
      <c r="AA25" s="30">
        <f t="shared" ca="1" si="22"/>
        <v>69086</v>
      </c>
      <c r="AB25" s="30">
        <f t="shared" ca="1" si="22"/>
        <v>40034</v>
      </c>
      <c r="AC25" s="30">
        <f t="shared" ca="1" si="22"/>
        <v>-79585</v>
      </c>
      <c r="AD25" s="30">
        <f t="shared" ca="1" si="22"/>
        <v>28736</v>
      </c>
      <c r="AE25" s="30">
        <f t="shared" ca="1" si="22"/>
        <v>19052</v>
      </c>
      <c r="AF25" s="30">
        <f t="shared" ca="1" si="22"/>
        <v>49718</v>
      </c>
      <c r="AG25" s="30">
        <f t="shared" ca="1" si="22"/>
        <v>-64494.1</v>
      </c>
      <c r="AH25" s="30">
        <f t="shared" ca="1" si="22"/>
        <v>23894</v>
      </c>
      <c r="AI25" s="30">
        <f t="shared" ca="1" si="22"/>
        <v>51332</v>
      </c>
      <c r="AJ25" s="30">
        <f t="shared" ca="1" si="22"/>
        <v>33578</v>
      </c>
      <c r="AK25" s="30">
        <f t="shared" ca="1" si="22"/>
        <v>-73129</v>
      </c>
      <c r="AL25" s="30">
        <f t="shared" ca="1" si="22"/>
        <v>67472</v>
      </c>
      <c r="AM25" s="30">
        <f t="shared" ca="1" si="22"/>
        <v>15824</v>
      </c>
      <c r="AN25" s="30">
        <f t="shared" ca="1" si="22"/>
        <v>-22491</v>
      </c>
      <c r="AO25" s="30">
        <f t="shared" ca="1" si="22"/>
        <v>38420</v>
      </c>
      <c r="AP25" s="31">
        <f t="shared" ca="1" si="22"/>
        <v>33578</v>
      </c>
    </row>
    <row r="26" spans="4:42" s="1" customFormat="1" x14ac:dyDescent="0.3">
      <c r="D26" s="42" t="s">
        <v>149</v>
      </c>
      <c r="E26" s="43"/>
      <c r="F26" s="32"/>
      <c r="G26" s="32">
        <f ca="1">F26+G25</f>
        <v>48104</v>
      </c>
      <c r="H26" s="32">
        <f t="shared" ref="H26:AO26" ca="1" si="23">G26+H25</f>
        <v>101050</v>
      </c>
      <c r="I26" s="32">
        <f t="shared" ca="1" si="23"/>
        <v>53240</v>
      </c>
      <c r="J26" s="32">
        <f t="shared" ca="1" si="23"/>
        <v>59380</v>
      </c>
      <c r="K26" s="32">
        <f t="shared" ca="1" si="23"/>
        <v>117168</v>
      </c>
      <c r="L26" s="32">
        <f t="shared" ca="1" si="23"/>
        <v>75996.2</v>
      </c>
      <c r="M26" s="32">
        <f t="shared" ca="1" si="23"/>
        <v>114416.2</v>
      </c>
      <c r="N26" s="32">
        <f t="shared" ca="1" si="23"/>
        <v>177046.2</v>
      </c>
      <c r="O26" s="32">
        <f t="shared" ca="1" si="23"/>
        <v>129236.20000000001</v>
      </c>
      <c r="P26" s="32">
        <f t="shared" ca="1" si="23"/>
        <v>166042.20000000001</v>
      </c>
      <c r="Q26" s="32">
        <f t="shared" ca="1" si="23"/>
        <v>215760.2</v>
      </c>
      <c r="R26" s="32">
        <f t="shared" ca="1" si="23"/>
        <v>166336.20000000001</v>
      </c>
      <c r="S26" s="32">
        <f t="shared" ca="1" si="23"/>
        <v>204756.2</v>
      </c>
      <c r="T26" s="32">
        <f t="shared" ca="1" si="23"/>
        <v>241562.2</v>
      </c>
      <c r="U26" s="32">
        <f t="shared" ca="1" si="23"/>
        <v>211001.2</v>
      </c>
      <c r="V26" s="32">
        <f t="shared" ca="1" si="23"/>
        <v>272017.2</v>
      </c>
      <c r="W26" s="32">
        <f t="shared" ca="1" si="23"/>
        <v>249526.2</v>
      </c>
      <c r="X26" s="32">
        <f t="shared" ca="1" si="23"/>
        <v>278262.2</v>
      </c>
      <c r="Y26" s="32">
        <f t="shared" ca="1" si="23"/>
        <v>321524.2</v>
      </c>
      <c r="Z26" s="32">
        <f t="shared" ca="1" si="23"/>
        <v>270486.2</v>
      </c>
      <c r="AA26" s="32">
        <f t="shared" ca="1" si="23"/>
        <v>339572.2</v>
      </c>
      <c r="AB26" s="32">
        <f t="shared" ca="1" si="23"/>
        <v>379606.2</v>
      </c>
      <c r="AC26" s="32">
        <f t="shared" ca="1" si="23"/>
        <v>300021.2</v>
      </c>
      <c r="AD26" s="32">
        <f t="shared" ca="1" si="23"/>
        <v>328757.2</v>
      </c>
      <c r="AE26" s="32">
        <f t="shared" ca="1" si="23"/>
        <v>347809.2</v>
      </c>
      <c r="AF26" s="32">
        <f t="shared" ca="1" si="23"/>
        <v>397527.2</v>
      </c>
      <c r="AG26" s="32">
        <f t="shared" ca="1" si="23"/>
        <v>333033.10000000003</v>
      </c>
      <c r="AH26" s="32">
        <f t="shared" ca="1" si="23"/>
        <v>356927.10000000003</v>
      </c>
      <c r="AI26" s="32">
        <f t="shared" ca="1" si="23"/>
        <v>408259.10000000003</v>
      </c>
      <c r="AJ26" s="32">
        <f t="shared" ca="1" si="23"/>
        <v>441837.10000000003</v>
      </c>
      <c r="AK26" s="32">
        <f t="shared" ca="1" si="23"/>
        <v>368708.10000000003</v>
      </c>
      <c r="AL26" s="32">
        <f t="shared" ca="1" si="23"/>
        <v>436180.10000000003</v>
      </c>
      <c r="AM26" s="32">
        <f t="shared" ca="1" si="23"/>
        <v>452004.10000000003</v>
      </c>
      <c r="AN26" s="32">
        <f t="shared" ca="1" si="23"/>
        <v>429513.10000000003</v>
      </c>
      <c r="AO26" s="32">
        <f t="shared" ca="1" si="23"/>
        <v>467933.10000000003</v>
      </c>
      <c r="AP26" s="33">
        <f ca="1">AO26+AP25</f>
        <v>501511.10000000003</v>
      </c>
    </row>
    <row r="27" spans="4:42" s="1" customFormat="1" x14ac:dyDescent="0.3">
      <c r="D27" s="40"/>
      <c r="E27" s="40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</row>
    <row r="28" spans="4:42" x14ac:dyDescent="0.3">
      <c r="D28" s="27"/>
    </row>
  </sheetData>
  <mergeCells count="13">
    <mergeCell ref="D26:E26"/>
    <mergeCell ref="D20:E20"/>
    <mergeCell ref="D21:E21"/>
    <mergeCell ref="D22:E22"/>
    <mergeCell ref="D23:E23"/>
    <mergeCell ref="D24:E24"/>
    <mergeCell ref="D25:E25"/>
    <mergeCell ref="D13:D19"/>
    <mergeCell ref="D2:D8"/>
    <mergeCell ref="D9:E9"/>
    <mergeCell ref="D10:E10"/>
    <mergeCell ref="D11:E11"/>
    <mergeCell ref="D12:E1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548DC-DC90-472F-9135-9C1A6D1E621E}">
  <dimension ref="A1:Q295"/>
  <sheetViews>
    <sheetView workbookViewId="0">
      <selection activeCell="K25" sqref="K25"/>
    </sheetView>
  </sheetViews>
  <sheetFormatPr defaultRowHeight="14.4" x14ac:dyDescent="0.3"/>
  <cols>
    <col min="1" max="1" width="14.21875" bestFit="1" customWidth="1"/>
    <col min="2" max="2" width="17.21875" bestFit="1" customWidth="1"/>
    <col min="3" max="3" width="15.77734375" bestFit="1" customWidth="1"/>
    <col min="4" max="4" width="8" bestFit="1" customWidth="1"/>
    <col min="5" max="5" width="10.21875" bestFit="1" customWidth="1"/>
    <col min="6" max="6" width="4.6640625" customWidth="1"/>
    <col min="7" max="7" width="15.109375" bestFit="1" customWidth="1"/>
    <col min="8" max="8" width="16.88671875" bestFit="1" customWidth="1"/>
    <col min="9" max="9" width="9.33203125" bestFit="1" customWidth="1"/>
    <col min="10" max="10" width="10.21875" bestFit="1" customWidth="1"/>
    <col min="11" max="11" width="9.21875" bestFit="1" customWidth="1"/>
    <col min="12" max="12" width="13.77734375" bestFit="1" customWidth="1"/>
    <col min="13" max="13" width="5" customWidth="1"/>
    <col min="14" max="14" width="12.88671875" bestFit="1" customWidth="1"/>
  </cols>
  <sheetData>
    <row r="1" spans="1:17" x14ac:dyDescent="0.3">
      <c r="A1" s="2" t="s">
        <v>83</v>
      </c>
      <c r="B1" s="1" t="s">
        <v>0</v>
      </c>
      <c r="C1" s="1" t="s">
        <v>1</v>
      </c>
      <c r="D1" s="1" t="s">
        <v>2</v>
      </c>
      <c r="E1" s="1" t="s">
        <v>89</v>
      </c>
      <c r="F1" s="1"/>
      <c r="G1" s="4" t="s">
        <v>90</v>
      </c>
      <c r="H1" s="4" t="s">
        <v>86</v>
      </c>
      <c r="N1" s="51" t="s">
        <v>154</v>
      </c>
      <c r="O1" s="51"/>
      <c r="P1" s="51"/>
      <c r="Q1" s="51"/>
    </row>
    <row r="2" spans="1:17" x14ac:dyDescent="0.3">
      <c r="A2" s="3">
        <v>42858</v>
      </c>
      <c r="B2" t="s">
        <v>13</v>
      </c>
      <c r="C2" t="s">
        <v>79</v>
      </c>
      <c r="D2">
        <v>2246130</v>
      </c>
      <c r="E2">
        <v>2</v>
      </c>
      <c r="G2" s="4" t="s">
        <v>84</v>
      </c>
      <c r="H2" t="s">
        <v>82</v>
      </c>
      <c r="I2" t="s">
        <v>79</v>
      </c>
      <c r="J2" t="s">
        <v>80</v>
      </c>
      <c r="K2" t="s">
        <v>81</v>
      </c>
      <c r="L2" t="s">
        <v>85</v>
      </c>
      <c r="N2" s="19" t="s">
        <v>91</v>
      </c>
      <c r="O2" s="18" t="s">
        <v>92</v>
      </c>
      <c r="P2" s="17" t="s">
        <v>93</v>
      </c>
      <c r="Q2" s="16" t="s">
        <v>94</v>
      </c>
    </row>
    <row r="3" spans="1:17" x14ac:dyDescent="0.3">
      <c r="A3" s="3">
        <v>42858</v>
      </c>
      <c r="B3" t="s">
        <v>13</v>
      </c>
      <c r="C3" t="s">
        <v>80</v>
      </c>
      <c r="D3">
        <v>2250758</v>
      </c>
      <c r="E3">
        <v>2</v>
      </c>
      <c r="G3" s="5">
        <v>2</v>
      </c>
      <c r="H3" s="6">
        <v>41</v>
      </c>
      <c r="I3" s="6">
        <v>30</v>
      </c>
      <c r="J3" s="6">
        <v>61</v>
      </c>
      <c r="K3" s="6">
        <v>54</v>
      </c>
      <c r="L3" s="6">
        <v>186</v>
      </c>
      <c r="N3" s="7">
        <v>0</v>
      </c>
      <c r="O3" s="8">
        <v>0</v>
      </c>
      <c r="P3" s="8">
        <v>0</v>
      </c>
      <c r="Q3" s="9">
        <v>0</v>
      </c>
    </row>
    <row r="4" spans="1:17" x14ac:dyDescent="0.3">
      <c r="A4" s="3">
        <v>42858</v>
      </c>
      <c r="B4" t="s">
        <v>13</v>
      </c>
      <c r="C4" t="s">
        <v>81</v>
      </c>
      <c r="D4">
        <v>2249792</v>
      </c>
      <c r="E4">
        <v>2</v>
      </c>
      <c r="G4" s="5">
        <v>3</v>
      </c>
      <c r="H4" s="6">
        <v>22</v>
      </c>
      <c r="I4" s="6">
        <v>29</v>
      </c>
      <c r="J4" s="6">
        <v>15</v>
      </c>
      <c r="K4" s="6">
        <v>17</v>
      </c>
      <c r="L4" s="6">
        <v>83</v>
      </c>
      <c r="N4" s="7">
        <f>GETPIVOTDATA("Stáří",$G$1,"Skladová karta","SUV-10BK","Stáří",2)/GETPIVOTDATA("Stáří",$G$1,"Skladová karta","SUV-10BK")</f>
        <v>0.56944444444444442</v>
      </c>
      <c r="O4" s="8">
        <f>GETPIVOTDATA("Stáří",$G$1,"Skladová karta","SUV-10CY","Stáří",2)/GETPIVOTDATA("Stáří",$G$1,"Skladová karta","SUV-10CY")</f>
        <v>0.44776119402985076</v>
      </c>
      <c r="P4" s="8">
        <f>GETPIVOTDATA("Stáří",$G$1,"Skladová karta","SUV-10MG","Stáří",2)/GETPIVOTDATA("Stáří",$G$1,"Skladová karta","SUV-10MG")</f>
        <v>0.77215189873417722</v>
      </c>
      <c r="Q4" s="9">
        <f>GETPIVOTDATA("Stáří",$G$1,"Skladová karta","SUV-10YE","Stáří",2)/GETPIVOTDATA("Stáří",$G$1,"Skladová karta","SUV-10YE")</f>
        <v>0.71052631578947367</v>
      </c>
    </row>
    <row r="5" spans="1:17" x14ac:dyDescent="0.3">
      <c r="A5" s="3">
        <v>42858</v>
      </c>
      <c r="B5" t="s">
        <v>13</v>
      </c>
      <c r="C5" t="s">
        <v>82</v>
      </c>
      <c r="D5">
        <v>2249871</v>
      </c>
      <c r="E5">
        <v>2</v>
      </c>
      <c r="G5" s="5">
        <v>4</v>
      </c>
      <c r="H5" s="6">
        <v>6</v>
      </c>
      <c r="I5" s="6">
        <v>6</v>
      </c>
      <c r="J5" s="6">
        <v>2</v>
      </c>
      <c r="K5" s="6">
        <v>3</v>
      </c>
      <c r="L5" s="6">
        <v>17</v>
      </c>
      <c r="N5" s="7">
        <f>N4+GETPIVOTDATA("Stáří",$G$1,"Skladová karta","SUV-10BK","Stáří",3)/GETPIVOTDATA("Stáří",$G$1,"Skladová karta","SUV-10BK")</f>
        <v>0.875</v>
      </c>
      <c r="O5" s="8">
        <f>O4+GETPIVOTDATA("Stáří",$G$1,"Skladová karta","SUV-10CY","Stáří",3)/GETPIVOTDATA("Stáří",$G$1,"Skladová karta","SUV-10CY")</f>
        <v>0.88059701492537312</v>
      </c>
      <c r="P5" s="8">
        <f>P4+GETPIVOTDATA("Stáří",$G$1,"Skladová karta","SUV-10MG","Stáří",3)/GETPIVOTDATA("Stáří",$G$1,"Skladová karta","SUV-10MG")</f>
        <v>0.96202531645569622</v>
      </c>
      <c r="Q5" s="9">
        <f>Q4+GETPIVOTDATA("Stáří",$G$1,"Skladová karta","SUV-10YE","Stáří",3)/GETPIVOTDATA("Stáří",$G$1,"Skladová karta","SUV-10YE")</f>
        <v>0.93421052631578949</v>
      </c>
    </row>
    <row r="6" spans="1:17" x14ac:dyDescent="0.3">
      <c r="A6" s="3">
        <v>42866</v>
      </c>
      <c r="B6" t="s">
        <v>17</v>
      </c>
      <c r="C6" t="s">
        <v>79</v>
      </c>
      <c r="D6">
        <v>2246130</v>
      </c>
      <c r="E6">
        <v>3</v>
      </c>
      <c r="G6" s="5">
        <v>5</v>
      </c>
      <c r="H6" s="6">
        <v>1</v>
      </c>
      <c r="I6" s="6">
        <v>2</v>
      </c>
      <c r="J6" s="6">
        <v>1</v>
      </c>
      <c r="K6" s="6">
        <v>1</v>
      </c>
      <c r="L6" s="6">
        <v>5</v>
      </c>
      <c r="N6" s="7">
        <f>N5+GETPIVOTDATA("Stáří",$G$1,"Skladová karta","SUV-10BK","Stáří",4)/GETPIVOTDATA("Stáří",$G$1,"Skladová karta","SUV-10BK")</f>
        <v>0.95833333333333337</v>
      </c>
      <c r="O6" s="8">
        <f>O5+GETPIVOTDATA("Stáří",$G$1,"Skladová karta","SUV-10CY","Stáří",4)/GETPIVOTDATA("Stáří",$G$1,"Skladová karta","SUV-10CY")</f>
        <v>0.97014925373134331</v>
      </c>
      <c r="P6" s="8">
        <f>P5+GETPIVOTDATA("Stáří",$G$1,"Skladová karta","SUV-10MG","Stáří",4)/GETPIVOTDATA("Stáří",$G$1,"Skladová karta","SUV-10MG")</f>
        <v>0.98734177215189878</v>
      </c>
      <c r="Q6" s="9">
        <f>Q5+GETPIVOTDATA("Stáří",$G$1,"Skladová karta","SUV-10YE","Stáří",4)/GETPIVOTDATA("Stáří",$G$1,"Skladová karta","SUV-10YE")</f>
        <v>0.97368421052631582</v>
      </c>
    </row>
    <row r="7" spans="1:17" x14ac:dyDescent="0.3">
      <c r="A7" s="3">
        <v>42866</v>
      </c>
      <c r="B7" t="s">
        <v>17</v>
      </c>
      <c r="C7" t="s">
        <v>80</v>
      </c>
      <c r="D7">
        <v>2250758</v>
      </c>
      <c r="E7">
        <v>2</v>
      </c>
      <c r="G7" s="5">
        <v>6</v>
      </c>
      <c r="H7" s="6">
        <v>2</v>
      </c>
      <c r="I7" s="6"/>
      <c r="J7" s="6"/>
      <c r="K7" s="6">
        <v>1</v>
      </c>
      <c r="L7" s="6">
        <v>3</v>
      </c>
      <c r="N7" s="7">
        <f>N6+GETPIVOTDATA("Stáří",$G$1,"Skladová karta","SUV-10BK","Stáří",5)/GETPIVOTDATA("Stáří",$G$1,"Skladová karta","SUV-10BK")</f>
        <v>0.97222222222222221</v>
      </c>
      <c r="O7" s="8">
        <f>O6+GETPIVOTDATA("Stáří",$G$1,"Skladová karta","SUV-10CY","Stáří",5)/GETPIVOTDATA("Stáří",$G$1,"Skladová karta","SUV-10CY")</f>
        <v>1</v>
      </c>
      <c r="P7" s="8">
        <f>P6+GETPIVOTDATA("Stáří",$G$1,"Skladová karta","SUV-10MG","Stáří",5)/GETPIVOTDATA("Stáří",$G$1,"Skladová karta","SUV-10MG")</f>
        <v>1</v>
      </c>
      <c r="Q7" s="9">
        <f>Q6+GETPIVOTDATA("Stáří",$G$1,"Skladová karta","SUV-10YE","Stáří",5)/GETPIVOTDATA("Stáří",$G$1,"Skladová karta","SUV-10YE")</f>
        <v>0.98684210526315796</v>
      </c>
    </row>
    <row r="8" spans="1:17" x14ac:dyDescent="0.3">
      <c r="A8" s="3">
        <v>42866</v>
      </c>
      <c r="B8" t="s">
        <v>17</v>
      </c>
      <c r="C8" t="s">
        <v>81</v>
      </c>
      <c r="D8">
        <v>2249792</v>
      </c>
      <c r="E8">
        <v>2</v>
      </c>
      <c r="G8" s="5" t="s">
        <v>85</v>
      </c>
      <c r="H8" s="6">
        <v>72</v>
      </c>
      <c r="I8" s="6">
        <v>67</v>
      </c>
      <c r="J8" s="6">
        <v>79</v>
      </c>
      <c r="K8" s="6">
        <v>76</v>
      </c>
      <c r="L8" s="6">
        <v>294</v>
      </c>
      <c r="N8" s="10">
        <f>N7+GETPIVOTDATA("Stáří",$G$1,"Skladová karta","SUV-10BK","Stáří",6)/GETPIVOTDATA("Stáří",$G$1,"Skladová karta","SUV-10BK")</f>
        <v>1</v>
      </c>
      <c r="O8" s="11"/>
      <c r="P8" s="11"/>
      <c r="Q8" s="12">
        <f>Q7+GETPIVOTDATA("Stáří",$G$1,"Skladová karta","SUV-10YE","Stáří",6)/GETPIVOTDATA("Stáří",$G$1,"Skladová karta","SUV-10YE")</f>
        <v>1</v>
      </c>
    </row>
    <row r="9" spans="1:17" x14ac:dyDescent="0.3">
      <c r="A9" s="3">
        <v>42866</v>
      </c>
      <c r="B9" t="s">
        <v>17</v>
      </c>
      <c r="C9" t="s">
        <v>82</v>
      </c>
      <c r="D9">
        <v>2249871</v>
      </c>
      <c r="E9">
        <v>3</v>
      </c>
    </row>
    <row r="10" spans="1:17" x14ac:dyDescent="0.3">
      <c r="A10" s="3">
        <v>42886</v>
      </c>
      <c r="B10" t="s">
        <v>25</v>
      </c>
      <c r="C10" t="s">
        <v>79</v>
      </c>
      <c r="D10">
        <v>2250329</v>
      </c>
      <c r="E10">
        <v>2</v>
      </c>
      <c r="N10" s="1" t="s">
        <v>95</v>
      </c>
      <c r="O10">
        <f>AVERAGE(E2:E295)</f>
        <v>2.489795918367347</v>
      </c>
    </row>
    <row r="11" spans="1:17" x14ac:dyDescent="0.3">
      <c r="A11" s="3">
        <v>42886</v>
      </c>
      <c r="B11" t="s">
        <v>25</v>
      </c>
      <c r="C11" t="s">
        <v>80</v>
      </c>
      <c r="D11">
        <v>2253108</v>
      </c>
      <c r="E11">
        <v>4</v>
      </c>
      <c r="N11" s="1" t="s">
        <v>88</v>
      </c>
      <c r="O11">
        <f>_xlfn.STDEV.P(E2:E295)</f>
        <v>0.76813535990722548</v>
      </c>
    </row>
    <row r="12" spans="1:17" x14ac:dyDescent="0.3">
      <c r="A12" s="3">
        <v>42886</v>
      </c>
      <c r="B12" t="s">
        <v>25</v>
      </c>
      <c r="C12" t="s">
        <v>81</v>
      </c>
      <c r="D12">
        <v>2253107</v>
      </c>
      <c r="E12">
        <v>2</v>
      </c>
    </row>
    <row r="13" spans="1:17" x14ac:dyDescent="0.3">
      <c r="A13" s="3">
        <v>42886</v>
      </c>
      <c r="B13" t="s">
        <v>25</v>
      </c>
      <c r="C13" t="s">
        <v>82</v>
      </c>
      <c r="D13">
        <v>2253106</v>
      </c>
      <c r="E13">
        <v>3</v>
      </c>
    </row>
    <row r="14" spans="1:17" x14ac:dyDescent="0.3">
      <c r="A14" s="3">
        <v>42908</v>
      </c>
      <c r="B14" t="s">
        <v>26</v>
      </c>
      <c r="C14" t="s">
        <v>79</v>
      </c>
      <c r="D14">
        <v>2250329</v>
      </c>
      <c r="E14">
        <v>3</v>
      </c>
    </row>
    <row r="15" spans="1:17" x14ac:dyDescent="0.3">
      <c r="A15" s="3">
        <v>42908</v>
      </c>
      <c r="B15" t="s">
        <v>26</v>
      </c>
      <c r="C15" t="s">
        <v>80</v>
      </c>
      <c r="D15">
        <v>2250758</v>
      </c>
      <c r="E15">
        <v>3</v>
      </c>
    </row>
    <row r="16" spans="1:17" x14ac:dyDescent="0.3">
      <c r="A16" s="3">
        <v>42908</v>
      </c>
      <c r="B16" t="s">
        <v>26</v>
      </c>
      <c r="C16" t="s">
        <v>81</v>
      </c>
      <c r="D16">
        <v>2249792</v>
      </c>
      <c r="E16">
        <v>3</v>
      </c>
    </row>
    <row r="17" spans="1:5" x14ac:dyDescent="0.3">
      <c r="A17" s="3">
        <v>42908</v>
      </c>
      <c r="B17" t="s">
        <v>26</v>
      </c>
      <c r="C17" t="s">
        <v>82</v>
      </c>
      <c r="D17">
        <v>2253106</v>
      </c>
      <c r="E17">
        <v>3</v>
      </c>
    </row>
    <row r="18" spans="1:5" x14ac:dyDescent="0.3">
      <c r="A18" s="3">
        <v>42940</v>
      </c>
      <c r="B18" t="s">
        <v>32</v>
      </c>
      <c r="C18" t="s">
        <v>79</v>
      </c>
      <c r="D18">
        <v>2250329</v>
      </c>
      <c r="E18">
        <v>3</v>
      </c>
    </row>
    <row r="19" spans="1:5" x14ac:dyDescent="0.3">
      <c r="A19" s="3">
        <v>42940</v>
      </c>
      <c r="B19" t="s">
        <v>32</v>
      </c>
      <c r="C19" t="s">
        <v>80</v>
      </c>
      <c r="D19">
        <v>2250758</v>
      </c>
      <c r="E19">
        <v>3</v>
      </c>
    </row>
    <row r="20" spans="1:5" x14ac:dyDescent="0.3">
      <c r="A20" s="3">
        <v>42940</v>
      </c>
      <c r="B20" t="s">
        <v>32</v>
      </c>
      <c r="C20" t="s">
        <v>81</v>
      </c>
      <c r="D20">
        <v>2278653</v>
      </c>
      <c r="E20">
        <v>2</v>
      </c>
    </row>
    <row r="21" spans="1:5" x14ac:dyDescent="0.3">
      <c r="A21" s="3">
        <v>42940</v>
      </c>
      <c r="B21" t="s">
        <v>32</v>
      </c>
      <c r="C21" t="s">
        <v>82</v>
      </c>
      <c r="D21">
        <v>2279553</v>
      </c>
      <c r="E21">
        <v>2</v>
      </c>
    </row>
    <row r="22" spans="1:5" x14ac:dyDescent="0.3">
      <c r="A22" s="3">
        <v>42970</v>
      </c>
      <c r="B22" t="s">
        <v>37</v>
      </c>
      <c r="C22" t="s">
        <v>79</v>
      </c>
      <c r="D22">
        <v>2250329</v>
      </c>
      <c r="E22">
        <v>4</v>
      </c>
    </row>
    <row r="23" spans="1:5" x14ac:dyDescent="0.3">
      <c r="A23" s="3">
        <v>42970</v>
      </c>
      <c r="B23" t="s">
        <v>37</v>
      </c>
      <c r="C23" t="s">
        <v>80</v>
      </c>
      <c r="D23">
        <v>2285992</v>
      </c>
      <c r="E23">
        <v>2</v>
      </c>
    </row>
    <row r="24" spans="1:5" x14ac:dyDescent="0.3">
      <c r="A24" s="3">
        <v>42970</v>
      </c>
      <c r="B24" t="s">
        <v>37</v>
      </c>
      <c r="C24" t="s">
        <v>81</v>
      </c>
      <c r="D24">
        <v>2285568</v>
      </c>
      <c r="E24">
        <v>2</v>
      </c>
    </row>
    <row r="25" spans="1:5" x14ac:dyDescent="0.3">
      <c r="A25" s="3">
        <v>42970</v>
      </c>
      <c r="B25" t="s">
        <v>37</v>
      </c>
      <c r="C25" t="s">
        <v>82</v>
      </c>
      <c r="D25">
        <v>2279553</v>
      </c>
      <c r="E25">
        <v>2</v>
      </c>
    </row>
    <row r="26" spans="1:5" x14ac:dyDescent="0.3">
      <c r="A26" s="3">
        <v>42982</v>
      </c>
      <c r="B26" t="s">
        <v>41</v>
      </c>
      <c r="C26" t="s">
        <v>79</v>
      </c>
      <c r="D26">
        <v>2277617</v>
      </c>
      <c r="E26">
        <v>3</v>
      </c>
    </row>
    <row r="27" spans="1:5" x14ac:dyDescent="0.3">
      <c r="A27" s="3">
        <v>42982</v>
      </c>
      <c r="B27" t="s">
        <v>41</v>
      </c>
      <c r="C27" t="s">
        <v>80</v>
      </c>
      <c r="D27">
        <v>2292496</v>
      </c>
      <c r="E27">
        <v>2</v>
      </c>
    </row>
    <row r="28" spans="1:5" x14ac:dyDescent="0.3">
      <c r="A28" s="3">
        <v>42982</v>
      </c>
      <c r="B28" t="s">
        <v>41</v>
      </c>
      <c r="C28" t="s">
        <v>81</v>
      </c>
      <c r="D28">
        <v>2292517</v>
      </c>
      <c r="E28">
        <v>2</v>
      </c>
    </row>
    <row r="29" spans="1:5" x14ac:dyDescent="0.3">
      <c r="A29" s="3">
        <v>42982</v>
      </c>
      <c r="B29" t="s">
        <v>41</v>
      </c>
      <c r="C29" t="s">
        <v>81</v>
      </c>
      <c r="D29">
        <v>2285568</v>
      </c>
      <c r="E29">
        <v>2</v>
      </c>
    </row>
    <row r="30" spans="1:5" x14ac:dyDescent="0.3">
      <c r="A30" s="3">
        <v>42982</v>
      </c>
      <c r="B30" t="s">
        <v>41</v>
      </c>
      <c r="C30" t="s">
        <v>82</v>
      </c>
      <c r="D30">
        <v>2279553</v>
      </c>
      <c r="E30">
        <v>3</v>
      </c>
    </row>
    <row r="31" spans="1:5" x14ac:dyDescent="0.3">
      <c r="A31" s="3">
        <v>42989</v>
      </c>
      <c r="B31" t="s">
        <v>42</v>
      </c>
      <c r="C31" t="s">
        <v>79</v>
      </c>
      <c r="D31">
        <v>2277617</v>
      </c>
      <c r="E31">
        <v>3</v>
      </c>
    </row>
    <row r="32" spans="1:5" x14ac:dyDescent="0.3">
      <c r="A32" s="3">
        <v>42989</v>
      </c>
      <c r="B32" t="s">
        <v>42</v>
      </c>
      <c r="C32" t="s">
        <v>80</v>
      </c>
      <c r="D32">
        <v>2292496</v>
      </c>
      <c r="E32">
        <v>2</v>
      </c>
    </row>
    <row r="33" spans="1:5" x14ac:dyDescent="0.3">
      <c r="A33" s="3">
        <v>42989</v>
      </c>
      <c r="B33" t="s">
        <v>42</v>
      </c>
      <c r="C33" t="s">
        <v>81</v>
      </c>
      <c r="D33">
        <v>2292517</v>
      </c>
      <c r="E33">
        <v>2</v>
      </c>
    </row>
    <row r="34" spans="1:5" x14ac:dyDescent="0.3">
      <c r="A34" s="3">
        <v>42989</v>
      </c>
      <c r="B34" t="s">
        <v>42</v>
      </c>
      <c r="C34" t="s">
        <v>82</v>
      </c>
      <c r="D34">
        <v>2279553</v>
      </c>
      <c r="E34">
        <v>3</v>
      </c>
    </row>
    <row r="35" spans="1:5" x14ac:dyDescent="0.3">
      <c r="A35" s="3">
        <v>43003</v>
      </c>
      <c r="B35" t="s">
        <v>46</v>
      </c>
      <c r="C35" t="s">
        <v>79</v>
      </c>
      <c r="D35">
        <v>2277617</v>
      </c>
      <c r="E35">
        <v>3</v>
      </c>
    </row>
    <row r="36" spans="1:5" x14ac:dyDescent="0.3">
      <c r="A36" s="3">
        <v>43003</v>
      </c>
      <c r="B36" t="s">
        <v>46</v>
      </c>
      <c r="C36" t="s">
        <v>80</v>
      </c>
      <c r="D36">
        <v>2300869</v>
      </c>
      <c r="E36">
        <v>2</v>
      </c>
    </row>
    <row r="37" spans="1:5" x14ac:dyDescent="0.3">
      <c r="A37" s="3">
        <v>43003</v>
      </c>
      <c r="B37" t="s">
        <v>46</v>
      </c>
      <c r="C37" t="s">
        <v>81</v>
      </c>
      <c r="D37">
        <v>2300870</v>
      </c>
      <c r="E37">
        <v>2</v>
      </c>
    </row>
    <row r="38" spans="1:5" x14ac:dyDescent="0.3">
      <c r="A38" s="3">
        <v>43003</v>
      </c>
      <c r="B38" t="s">
        <v>46</v>
      </c>
      <c r="C38" t="s">
        <v>82</v>
      </c>
      <c r="D38">
        <v>2292507</v>
      </c>
      <c r="E38">
        <v>3</v>
      </c>
    </row>
    <row r="39" spans="1:5" x14ac:dyDescent="0.3">
      <c r="A39" s="3">
        <v>43033</v>
      </c>
      <c r="B39" t="s">
        <v>54</v>
      </c>
      <c r="C39" t="s">
        <v>80</v>
      </c>
      <c r="D39">
        <v>2308637</v>
      </c>
      <c r="E39">
        <v>2</v>
      </c>
    </row>
    <row r="40" spans="1:5" x14ac:dyDescent="0.3">
      <c r="A40" s="3">
        <v>43033</v>
      </c>
      <c r="B40" t="s">
        <v>54</v>
      </c>
      <c r="C40" t="s">
        <v>81</v>
      </c>
      <c r="D40">
        <v>2308636</v>
      </c>
      <c r="E40">
        <v>2</v>
      </c>
    </row>
    <row r="41" spans="1:5" x14ac:dyDescent="0.3">
      <c r="A41" s="3">
        <v>43033</v>
      </c>
      <c r="B41" t="s">
        <v>54</v>
      </c>
      <c r="C41" t="s">
        <v>82</v>
      </c>
      <c r="D41">
        <v>2302898</v>
      </c>
      <c r="E41">
        <v>2</v>
      </c>
    </row>
    <row r="42" spans="1:5" x14ac:dyDescent="0.3">
      <c r="A42" s="3">
        <v>43040</v>
      </c>
      <c r="B42" t="s">
        <v>55</v>
      </c>
      <c r="C42" t="s">
        <v>79</v>
      </c>
      <c r="D42">
        <v>2313440</v>
      </c>
      <c r="E42">
        <v>2</v>
      </c>
    </row>
    <row r="43" spans="1:5" x14ac:dyDescent="0.3">
      <c r="A43" s="3">
        <v>43040</v>
      </c>
      <c r="B43" t="s">
        <v>55</v>
      </c>
      <c r="C43" t="s">
        <v>80</v>
      </c>
      <c r="D43">
        <v>2313439</v>
      </c>
      <c r="E43">
        <v>2</v>
      </c>
    </row>
    <row r="44" spans="1:5" x14ac:dyDescent="0.3">
      <c r="A44" s="3">
        <v>43040</v>
      </c>
      <c r="B44" t="s">
        <v>55</v>
      </c>
      <c r="C44" t="s">
        <v>81</v>
      </c>
      <c r="D44">
        <v>2313438</v>
      </c>
      <c r="E44">
        <v>2</v>
      </c>
    </row>
    <row r="45" spans="1:5" x14ac:dyDescent="0.3">
      <c r="A45" s="3">
        <v>43040</v>
      </c>
      <c r="B45" t="s">
        <v>55</v>
      </c>
      <c r="C45" t="s">
        <v>82</v>
      </c>
      <c r="D45">
        <v>2302898</v>
      </c>
      <c r="E45">
        <v>2</v>
      </c>
    </row>
    <row r="46" spans="1:5" x14ac:dyDescent="0.3">
      <c r="A46" s="3">
        <v>43049</v>
      </c>
      <c r="B46" t="s">
        <v>57</v>
      </c>
      <c r="C46" t="s">
        <v>79</v>
      </c>
      <c r="D46">
        <v>2313440</v>
      </c>
      <c r="E46">
        <v>2</v>
      </c>
    </row>
    <row r="47" spans="1:5" x14ac:dyDescent="0.3">
      <c r="A47" s="3">
        <v>43049</v>
      </c>
      <c r="B47" t="s">
        <v>57</v>
      </c>
      <c r="C47" t="s">
        <v>80</v>
      </c>
      <c r="D47">
        <v>2313439</v>
      </c>
      <c r="E47">
        <v>2</v>
      </c>
    </row>
    <row r="48" spans="1:5" x14ac:dyDescent="0.3">
      <c r="A48" s="3">
        <v>43049</v>
      </c>
      <c r="B48" t="s">
        <v>57</v>
      </c>
      <c r="C48" t="s">
        <v>81</v>
      </c>
      <c r="D48">
        <v>2313438</v>
      </c>
      <c r="E48">
        <v>2</v>
      </c>
    </row>
    <row r="49" spans="1:5" x14ac:dyDescent="0.3">
      <c r="A49" s="3">
        <v>43049</v>
      </c>
      <c r="B49" t="s">
        <v>57</v>
      </c>
      <c r="C49" t="s">
        <v>82</v>
      </c>
      <c r="D49">
        <v>2302898</v>
      </c>
      <c r="E49">
        <v>3</v>
      </c>
    </row>
    <row r="50" spans="1:5" x14ac:dyDescent="0.3">
      <c r="A50" s="3">
        <v>43061</v>
      </c>
      <c r="B50" t="s">
        <v>60</v>
      </c>
      <c r="C50" t="s">
        <v>80</v>
      </c>
      <c r="D50">
        <v>2308637</v>
      </c>
      <c r="E50">
        <v>2</v>
      </c>
    </row>
    <row r="51" spans="1:5" x14ac:dyDescent="0.3">
      <c r="A51" s="3">
        <v>43061</v>
      </c>
      <c r="B51" t="s">
        <v>60</v>
      </c>
      <c r="C51" t="s">
        <v>81</v>
      </c>
      <c r="D51">
        <v>2315949</v>
      </c>
      <c r="E51">
        <v>2</v>
      </c>
    </row>
    <row r="52" spans="1:5" x14ac:dyDescent="0.3">
      <c r="A52" s="3">
        <v>43061</v>
      </c>
      <c r="B52" t="s">
        <v>60</v>
      </c>
      <c r="C52" t="s">
        <v>82</v>
      </c>
      <c r="D52">
        <v>2302898</v>
      </c>
      <c r="E52">
        <v>3</v>
      </c>
    </row>
    <row r="53" spans="1:5" x14ac:dyDescent="0.3">
      <c r="A53" s="3">
        <v>43069</v>
      </c>
      <c r="B53" t="s">
        <v>62</v>
      </c>
      <c r="C53" t="s">
        <v>79</v>
      </c>
      <c r="D53">
        <v>2316830</v>
      </c>
      <c r="E53">
        <v>2</v>
      </c>
    </row>
    <row r="54" spans="1:5" x14ac:dyDescent="0.3">
      <c r="A54" s="3">
        <v>43069</v>
      </c>
      <c r="B54" t="s">
        <v>62</v>
      </c>
      <c r="C54" t="s">
        <v>80</v>
      </c>
      <c r="D54">
        <v>2316831</v>
      </c>
      <c r="E54">
        <v>2</v>
      </c>
    </row>
    <row r="55" spans="1:5" x14ac:dyDescent="0.3">
      <c r="A55" s="3">
        <v>43069</v>
      </c>
      <c r="B55" t="s">
        <v>62</v>
      </c>
      <c r="C55" t="s">
        <v>81</v>
      </c>
      <c r="D55">
        <v>2321577</v>
      </c>
      <c r="E55">
        <v>2</v>
      </c>
    </row>
    <row r="56" spans="1:5" x14ac:dyDescent="0.3">
      <c r="A56" s="3">
        <v>43069</v>
      </c>
      <c r="B56" t="s">
        <v>62</v>
      </c>
      <c r="C56" t="s">
        <v>82</v>
      </c>
      <c r="D56">
        <v>2319812</v>
      </c>
      <c r="E56">
        <v>2</v>
      </c>
    </row>
    <row r="57" spans="1:5" x14ac:dyDescent="0.3">
      <c r="A57" s="3">
        <v>43090</v>
      </c>
      <c r="B57" t="s">
        <v>66</v>
      </c>
      <c r="C57" t="s">
        <v>79</v>
      </c>
      <c r="D57">
        <v>2316830</v>
      </c>
      <c r="E57">
        <v>2</v>
      </c>
    </row>
    <row r="58" spans="1:5" x14ac:dyDescent="0.3">
      <c r="A58" s="3">
        <v>43090</v>
      </c>
      <c r="B58" t="s">
        <v>66</v>
      </c>
      <c r="C58" t="s">
        <v>80</v>
      </c>
      <c r="D58">
        <v>2323940</v>
      </c>
      <c r="E58">
        <v>2</v>
      </c>
    </row>
    <row r="59" spans="1:5" x14ac:dyDescent="0.3">
      <c r="A59" s="3">
        <v>43090</v>
      </c>
      <c r="B59" t="s">
        <v>66</v>
      </c>
      <c r="C59" t="s">
        <v>81</v>
      </c>
      <c r="D59">
        <v>2323939</v>
      </c>
      <c r="E59">
        <v>2</v>
      </c>
    </row>
    <row r="60" spans="1:5" x14ac:dyDescent="0.3">
      <c r="A60" s="3">
        <v>43090</v>
      </c>
      <c r="B60" t="s">
        <v>66</v>
      </c>
      <c r="C60" t="s">
        <v>82</v>
      </c>
      <c r="D60">
        <v>2328161</v>
      </c>
      <c r="E60">
        <v>2</v>
      </c>
    </row>
    <row r="61" spans="1:5" x14ac:dyDescent="0.3">
      <c r="A61" s="3">
        <v>43122</v>
      </c>
      <c r="B61" t="s">
        <v>15</v>
      </c>
      <c r="C61" t="s">
        <v>79</v>
      </c>
      <c r="D61">
        <v>2334798</v>
      </c>
      <c r="E61">
        <v>2</v>
      </c>
    </row>
    <row r="62" spans="1:5" x14ac:dyDescent="0.3">
      <c r="A62" s="3">
        <v>43122</v>
      </c>
      <c r="B62" t="s">
        <v>15</v>
      </c>
      <c r="C62" t="s">
        <v>80</v>
      </c>
      <c r="D62">
        <v>2328141</v>
      </c>
      <c r="E62">
        <v>2</v>
      </c>
    </row>
    <row r="63" spans="1:5" x14ac:dyDescent="0.3">
      <c r="A63" s="3">
        <v>43122</v>
      </c>
      <c r="B63" t="s">
        <v>15</v>
      </c>
      <c r="C63" t="s">
        <v>81</v>
      </c>
      <c r="D63">
        <v>2336435</v>
      </c>
      <c r="E63">
        <v>2</v>
      </c>
    </row>
    <row r="64" spans="1:5" x14ac:dyDescent="0.3">
      <c r="A64" s="3">
        <v>43122</v>
      </c>
      <c r="B64" t="s">
        <v>15</v>
      </c>
      <c r="C64" t="s">
        <v>82</v>
      </c>
      <c r="D64">
        <v>2336902</v>
      </c>
      <c r="E64">
        <v>2</v>
      </c>
    </row>
    <row r="65" spans="1:5" x14ac:dyDescent="0.3">
      <c r="A65" s="3">
        <v>43123</v>
      </c>
      <c r="B65" t="s">
        <v>20</v>
      </c>
      <c r="C65" t="s">
        <v>79</v>
      </c>
      <c r="D65">
        <v>2334798</v>
      </c>
      <c r="E65">
        <v>2</v>
      </c>
    </row>
    <row r="66" spans="1:5" x14ac:dyDescent="0.3">
      <c r="A66" s="3">
        <v>43123</v>
      </c>
      <c r="B66" t="s">
        <v>20</v>
      </c>
      <c r="C66" t="s">
        <v>80</v>
      </c>
      <c r="D66">
        <v>2334804</v>
      </c>
      <c r="E66">
        <v>2</v>
      </c>
    </row>
    <row r="67" spans="1:5" x14ac:dyDescent="0.3">
      <c r="A67" s="3">
        <v>43123</v>
      </c>
      <c r="B67" t="s">
        <v>20</v>
      </c>
      <c r="C67" t="s">
        <v>80</v>
      </c>
      <c r="D67">
        <v>2328141</v>
      </c>
      <c r="E67">
        <v>2</v>
      </c>
    </row>
    <row r="68" spans="1:5" x14ac:dyDescent="0.3">
      <c r="A68" s="3">
        <v>43123</v>
      </c>
      <c r="B68" t="s">
        <v>20</v>
      </c>
      <c r="C68" t="s">
        <v>81</v>
      </c>
      <c r="D68">
        <v>2336435</v>
      </c>
      <c r="E68">
        <v>2</v>
      </c>
    </row>
    <row r="69" spans="1:5" x14ac:dyDescent="0.3">
      <c r="A69" s="3">
        <v>43123</v>
      </c>
      <c r="B69" t="s">
        <v>20</v>
      </c>
      <c r="C69" t="s">
        <v>82</v>
      </c>
      <c r="D69">
        <v>2336902</v>
      </c>
      <c r="E69">
        <v>2</v>
      </c>
    </row>
    <row r="70" spans="1:5" x14ac:dyDescent="0.3">
      <c r="A70" s="3">
        <v>43137</v>
      </c>
      <c r="B70" t="s">
        <v>63</v>
      </c>
      <c r="C70" t="s">
        <v>79</v>
      </c>
      <c r="D70">
        <v>2334798</v>
      </c>
      <c r="E70">
        <v>2</v>
      </c>
    </row>
    <row r="71" spans="1:5" x14ac:dyDescent="0.3">
      <c r="A71" s="3">
        <v>43137</v>
      </c>
      <c r="B71" t="s">
        <v>63</v>
      </c>
      <c r="C71" t="s">
        <v>80</v>
      </c>
      <c r="D71">
        <v>2334804</v>
      </c>
      <c r="E71">
        <v>2</v>
      </c>
    </row>
    <row r="72" spans="1:5" x14ac:dyDescent="0.3">
      <c r="A72" s="3">
        <v>43137</v>
      </c>
      <c r="B72" t="s">
        <v>63</v>
      </c>
      <c r="C72" t="s">
        <v>82</v>
      </c>
      <c r="D72">
        <v>2336902</v>
      </c>
      <c r="E72">
        <v>3</v>
      </c>
    </row>
    <row r="73" spans="1:5" x14ac:dyDescent="0.3">
      <c r="A73" s="3">
        <v>43167</v>
      </c>
      <c r="B73" t="s">
        <v>70</v>
      </c>
      <c r="C73" t="s">
        <v>79</v>
      </c>
      <c r="D73">
        <v>2334798</v>
      </c>
      <c r="E73">
        <v>3</v>
      </c>
    </row>
    <row r="74" spans="1:5" x14ac:dyDescent="0.3">
      <c r="A74" s="3">
        <v>43167</v>
      </c>
      <c r="B74" t="s">
        <v>70</v>
      </c>
      <c r="C74" t="s">
        <v>80</v>
      </c>
      <c r="D74">
        <v>2345612</v>
      </c>
      <c r="E74">
        <v>2</v>
      </c>
    </row>
    <row r="75" spans="1:5" x14ac:dyDescent="0.3">
      <c r="A75" s="3">
        <v>43167</v>
      </c>
      <c r="B75" t="s">
        <v>70</v>
      </c>
      <c r="C75" t="s">
        <v>81</v>
      </c>
      <c r="D75">
        <v>2345611</v>
      </c>
      <c r="E75">
        <v>2</v>
      </c>
    </row>
    <row r="76" spans="1:5" x14ac:dyDescent="0.3">
      <c r="A76" s="3">
        <v>43167</v>
      </c>
      <c r="B76" t="s">
        <v>70</v>
      </c>
      <c r="C76" t="s">
        <v>82</v>
      </c>
      <c r="D76">
        <v>2341253</v>
      </c>
      <c r="E76">
        <v>3</v>
      </c>
    </row>
    <row r="77" spans="1:5" x14ac:dyDescent="0.3">
      <c r="A77" s="3">
        <v>43178</v>
      </c>
      <c r="B77" t="s">
        <v>73</v>
      </c>
      <c r="C77" t="s">
        <v>79</v>
      </c>
      <c r="D77">
        <v>2351987</v>
      </c>
      <c r="E77">
        <v>2</v>
      </c>
    </row>
    <row r="78" spans="1:5" x14ac:dyDescent="0.3">
      <c r="A78" s="3">
        <v>43178</v>
      </c>
      <c r="B78" t="s">
        <v>73</v>
      </c>
      <c r="C78" t="s">
        <v>80</v>
      </c>
      <c r="D78">
        <v>2345612</v>
      </c>
      <c r="E78">
        <v>2</v>
      </c>
    </row>
    <row r="79" spans="1:5" x14ac:dyDescent="0.3">
      <c r="A79" s="3">
        <v>43178</v>
      </c>
      <c r="B79" t="s">
        <v>73</v>
      </c>
      <c r="C79" t="s">
        <v>81</v>
      </c>
      <c r="D79">
        <v>2339337</v>
      </c>
      <c r="E79">
        <v>3</v>
      </c>
    </row>
    <row r="80" spans="1:5" x14ac:dyDescent="0.3">
      <c r="A80" s="3">
        <v>43178</v>
      </c>
      <c r="B80" t="s">
        <v>73</v>
      </c>
      <c r="C80" t="s">
        <v>82</v>
      </c>
      <c r="D80">
        <v>2352990</v>
      </c>
      <c r="E80">
        <v>2</v>
      </c>
    </row>
    <row r="81" spans="1:5" x14ac:dyDescent="0.3">
      <c r="A81" s="3">
        <v>43195</v>
      </c>
      <c r="B81" t="s">
        <v>8</v>
      </c>
      <c r="C81" t="s">
        <v>79</v>
      </c>
      <c r="D81">
        <v>2361720</v>
      </c>
      <c r="E81">
        <v>2</v>
      </c>
    </row>
    <row r="82" spans="1:5" x14ac:dyDescent="0.3">
      <c r="A82" s="3">
        <v>43195</v>
      </c>
      <c r="B82" t="s">
        <v>8</v>
      </c>
      <c r="C82" t="s">
        <v>80</v>
      </c>
      <c r="D82">
        <v>2361719</v>
      </c>
      <c r="E82">
        <v>2</v>
      </c>
    </row>
    <row r="83" spans="1:5" x14ac:dyDescent="0.3">
      <c r="A83" s="3">
        <v>43195</v>
      </c>
      <c r="B83" t="s">
        <v>8</v>
      </c>
      <c r="C83" t="s">
        <v>81</v>
      </c>
      <c r="D83">
        <v>2361718</v>
      </c>
      <c r="E83">
        <v>2</v>
      </c>
    </row>
    <row r="84" spans="1:5" x14ac:dyDescent="0.3">
      <c r="A84" s="3">
        <v>43195</v>
      </c>
      <c r="B84" t="s">
        <v>8</v>
      </c>
      <c r="C84" t="s">
        <v>82</v>
      </c>
      <c r="D84">
        <v>2361717</v>
      </c>
      <c r="E84">
        <v>2</v>
      </c>
    </row>
    <row r="85" spans="1:5" x14ac:dyDescent="0.3">
      <c r="A85" s="3">
        <v>43215</v>
      </c>
      <c r="B85" t="s">
        <v>12</v>
      </c>
      <c r="C85" t="s">
        <v>79</v>
      </c>
      <c r="D85">
        <v>2361720</v>
      </c>
      <c r="E85">
        <v>2</v>
      </c>
    </row>
    <row r="86" spans="1:5" x14ac:dyDescent="0.3">
      <c r="A86" s="3">
        <v>43215</v>
      </c>
      <c r="B86" t="s">
        <v>12</v>
      </c>
      <c r="C86" t="s">
        <v>80</v>
      </c>
      <c r="D86">
        <v>2361719</v>
      </c>
      <c r="E86">
        <v>2</v>
      </c>
    </row>
    <row r="87" spans="1:5" x14ac:dyDescent="0.3">
      <c r="A87" s="3">
        <v>43215</v>
      </c>
      <c r="B87" t="s">
        <v>12</v>
      </c>
      <c r="C87" t="s">
        <v>81</v>
      </c>
      <c r="D87">
        <v>2361718</v>
      </c>
      <c r="E87">
        <v>2</v>
      </c>
    </row>
    <row r="88" spans="1:5" x14ac:dyDescent="0.3">
      <c r="A88" s="3">
        <v>43215</v>
      </c>
      <c r="B88" t="s">
        <v>12</v>
      </c>
      <c r="C88" t="s">
        <v>82</v>
      </c>
      <c r="D88">
        <v>2361717</v>
      </c>
      <c r="E88">
        <v>2</v>
      </c>
    </row>
    <row r="89" spans="1:5" x14ac:dyDescent="0.3">
      <c r="A89" s="3">
        <v>43231</v>
      </c>
      <c r="B89" t="s">
        <v>16</v>
      </c>
      <c r="C89" t="s">
        <v>79</v>
      </c>
      <c r="D89">
        <v>2361720</v>
      </c>
      <c r="E89">
        <v>3</v>
      </c>
    </row>
    <row r="90" spans="1:5" x14ac:dyDescent="0.3">
      <c r="A90" s="3">
        <v>43231</v>
      </c>
      <c r="B90" t="s">
        <v>16</v>
      </c>
      <c r="C90" t="s">
        <v>80</v>
      </c>
      <c r="D90">
        <v>2361719</v>
      </c>
      <c r="E90">
        <v>3</v>
      </c>
    </row>
    <row r="91" spans="1:5" x14ac:dyDescent="0.3">
      <c r="A91" s="3">
        <v>43231</v>
      </c>
      <c r="B91" t="s">
        <v>16</v>
      </c>
      <c r="C91" t="s">
        <v>81</v>
      </c>
      <c r="D91">
        <v>2361718</v>
      </c>
      <c r="E91">
        <v>3</v>
      </c>
    </row>
    <row r="92" spans="1:5" x14ac:dyDescent="0.3">
      <c r="A92" s="3">
        <v>43231</v>
      </c>
      <c r="B92" t="s">
        <v>16</v>
      </c>
      <c r="C92" t="s">
        <v>82</v>
      </c>
      <c r="D92">
        <v>2361717</v>
      </c>
      <c r="E92">
        <v>3</v>
      </c>
    </row>
    <row r="93" spans="1:5" x14ac:dyDescent="0.3">
      <c r="A93" s="3">
        <v>43248</v>
      </c>
      <c r="B93" t="s">
        <v>19</v>
      </c>
      <c r="C93" t="s">
        <v>79</v>
      </c>
      <c r="D93">
        <v>2361720</v>
      </c>
      <c r="E93">
        <v>3</v>
      </c>
    </row>
    <row r="94" spans="1:5" x14ac:dyDescent="0.3">
      <c r="A94" s="3">
        <v>43248</v>
      </c>
      <c r="B94" t="s">
        <v>19</v>
      </c>
      <c r="C94" t="s">
        <v>80</v>
      </c>
      <c r="D94">
        <v>2378645</v>
      </c>
      <c r="E94">
        <v>2</v>
      </c>
    </row>
    <row r="95" spans="1:5" x14ac:dyDescent="0.3">
      <c r="A95" s="3">
        <v>43248</v>
      </c>
      <c r="B95" t="s">
        <v>19</v>
      </c>
      <c r="C95" t="s">
        <v>81</v>
      </c>
      <c r="D95">
        <v>2379120</v>
      </c>
      <c r="E95">
        <v>2</v>
      </c>
    </row>
    <row r="96" spans="1:5" x14ac:dyDescent="0.3">
      <c r="A96" s="3">
        <v>43248</v>
      </c>
      <c r="B96" t="s">
        <v>19</v>
      </c>
      <c r="C96" t="s">
        <v>82</v>
      </c>
      <c r="D96">
        <v>2378638</v>
      </c>
      <c r="E96">
        <v>2</v>
      </c>
    </row>
    <row r="97" spans="1:5" x14ac:dyDescent="0.3">
      <c r="A97" s="3">
        <v>43262</v>
      </c>
      <c r="B97" t="s">
        <v>23</v>
      </c>
      <c r="C97" t="s">
        <v>79</v>
      </c>
      <c r="D97">
        <v>2384709</v>
      </c>
      <c r="E97">
        <v>2</v>
      </c>
    </row>
    <row r="98" spans="1:5" x14ac:dyDescent="0.3">
      <c r="A98" s="3">
        <v>43262</v>
      </c>
      <c r="B98" t="s">
        <v>23</v>
      </c>
      <c r="C98" t="s">
        <v>80</v>
      </c>
      <c r="D98">
        <v>2387009</v>
      </c>
      <c r="E98">
        <v>2</v>
      </c>
    </row>
    <row r="99" spans="1:5" x14ac:dyDescent="0.3">
      <c r="A99" s="3">
        <v>43262</v>
      </c>
      <c r="B99" t="s">
        <v>23</v>
      </c>
      <c r="C99" t="s">
        <v>81</v>
      </c>
      <c r="D99">
        <v>2387006</v>
      </c>
      <c r="E99">
        <v>2</v>
      </c>
    </row>
    <row r="100" spans="1:5" x14ac:dyDescent="0.3">
      <c r="A100" s="3">
        <v>43262</v>
      </c>
      <c r="B100" t="s">
        <v>23</v>
      </c>
      <c r="C100" t="s">
        <v>82</v>
      </c>
      <c r="D100">
        <v>2378638</v>
      </c>
      <c r="E100">
        <v>2</v>
      </c>
    </row>
    <row r="101" spans="1:5" x14ac:dyDescent="0.3">
      <c r="A101" s="3">
        <v>43290</v>
      </c>
      <c r="B101" t="s">
        <v>77</v>
      </c>
      <c r="C101" t="s">
        <v>80</v>
      </c>
      <c r="D101">
        <v>2399134</v>
      </c>
      <c r="E101">
        <v>2</v>
      </c>
    </row>
    <row r="102" spans="1:5" x14ac:dyDescent="0.3">
      <c r="A102" s="3">
        <v>43290</v>
      </c>
      <c r="B102" t="s">
        <v>77</v>
      </c>
      <c r="C102" t="s">
        <v>81</v>
      </c>
      <c r="D102">
        <v>2399131</v>
      </c>
      <c r="E102">
        <v>2</v>
      </c>
    </row>
    <row r="103" spans="1:5" x14ac:dyDescent="0.3">
      <c r="A103" s="3">
        <v>43301</v>
      </c>
      <c r="B103" t="s">
        <v>27</v>
      </c>
      <c r="C103" t="s">
        <v>79</v>
      </c>
      <c r="D103">
        <v>2399132</v>
      </c>
      <c r="E103">
        <v>2</v>
      </c>
    </row>
    <row r="104" spans="1:5" x14ac:dyDescent="0.3">
      <c r="A104" s="3">
        <v>43301</v>
      </c>
      <c r="B104" t="s">
        <v>27</v>
      </c>
      <c r="C104" t="s">
        <v>81</v>
      </c>
      <c r="D104">
        <v>2399131</v>
      </c>
      <c r="E104">
        <v>2</v>
      </c>
    </row>
    <row r="105" spans="1:5" x14ac:dyDescent="0.3">
      <c r="A105" s="3">
        <v>43301</v>
      </c>
      <c r="B105" t="s">
        <v>27</v>
      </c>
      <c r="C105" t="s">
        <v>82</v>
      </c>
      <c r="D105">
        <v>2400142</v>
      </c>
      <c r="E105">
        <v>2</v>
      </c>
    </row>
    <row r="106" spans="1:5" x14ac:dyDescent="0.3">
      <c r="A106" s="3">
        <v>43321</v>
      </c>
      <c r="B106" t="s">
        <v>31</v>
      </c>
      <c r="C106" t="s">
        <v>79</v>
      </c>
      <c r="D106">
        <v>2400838</v>
      </c>
      <c r="E106">
        <v>3</v>
      </c>
    </row>
    <row r="107" spans="1:5" x14ac:dyDescent="0.3">
      <c r="A107" s="3">
        <v>43321</v>
      </c>
      <c r="B107" t="s">
        <v>31</v>
      </c>
      <c r="C107" t="s">
        <v>80</v>
      </c>
      <c r="D107">
        <v>2412560</v>
      </c>
      <c r="E107">
        <v>2</v>
      </c>
    </row>
    <row r="108" spans="1:5" x14ac:dyDescent="0.3">
      <c r="A108" s="3">
        <v>43321</v>
      </c>
      <c r="B108" t="s">
        <v>31</v>
      </c>
      <c r="C108" t="s">
        <v>81</v>
      </c>
      <c r="D108">
        <v>2412598</v>
      </c>
      <c r="E108">
        <v>2</v>
      </c>
    </row>
    <row r="109" spans="1:5" x14ac:dyDescent="0.3">
      <c r="A109" s="3">
        <v>43321</v>
      </c>
      <c r="B109" t="s">
        <v>31</v>
      </c>
      <c r="C109" t="s">
        <v>82</v>
      </c>
      <c r="D109">
        <v>2400142</v>
      </c>
      <c r="E109">
        <v>3</v>
      </c>
    </row>
    <row r="110" spans="1:5" x14ac:dyDescent="0.3">
      <c r="A110" s="3">
        <v>43334</v>
      </c>
      <c r="B110" t="s">
        <v>34</v>
      </c>
      <c r="C110" t="s">
        <v>79</v>
      </c>
      <c r="D110">
        <v>2400838</v>
      </c>
      <c r="E110">
        <v>3</v>
      </c>
    </row>
    <row r="111" spans="1:5" x14ac:dyDescent="0.3">
      <c r="A111" s="3">
        <v>43334</v>
      </c>
      <c r="B111" t="s">
        <v>34</v>
      </c>
      <c r="C111" t="s">
        <v>80</v>
      </c>
      <c r="D111">
        <v>2414593</v>
      </c>
      <c r="E111">
        <v>2</v>
      </c>
    </row>
    <row r="112" spans="1:5" x14ac:dyDescent="0.3">
      <c r="A112" s="3">
        <v>43334</v>
      </c>
      <c r="B112" t="s">
        <v>34</v>
      </c>
      <c r="C112" t="s">
        <v>81</v>
      </c>
      <c r="D112">
        <v>2412598</v>
      </c>
      <c r="E112">
        <v>2</v>
      </c>
    </row>
    <row r="113" spans="1:5" x14ac:dyDescent="0.3">
      <c r="A113" s="3">
        <v>43334</v>
      </c>
      <c r="B113" t="s">
        <v>34</v>
      </c>
      <c r="C113" t="s">
        <v>82</v>
      </c>
      <c r="D113">
        <v>2400142</v>
      </c>
      <c r="E113">
        <v>3</v>
      </c>
    </row>
    <row r="114" spans="1:5" x14ac:dyDescent="0.3">
      <c r="A114" s="3">
        <v>43350</v>
      </c>
      <c r="B114" t="s">
        <v>38</v>
      </c>
      <c r="C114" t="s">
        <v>79</v>
      </c>
      <c r="D114">
        <v>2400838</v>
      </c>
      <c r="E114">
        <v>3</v>
      </c>
    </row>
    <row r="115" spans="1:5" x14ac:dyDescent="0.3">
      <c r="A115" s="3">
        <v>43350</v>
      </c>
      <c r="B115" t="s">
        <v>38</v>
      </c>
      <c r="C115" t="s">
        <v>80</v>
      </c>
      <c r="D115">
        <v>2414593</v>
      </c>
      <c r="E115">
        <v>2</v>
      </c>
    </row>
    <row r="116" spans="1:5" x14ac:dyDescent="0.3">
      <c r="A116" s="3">
        <v>43350</v>
      </c>
      <c r="B116" t="s">
        <v>38</v>
      </c>
      <c r="C116" t="s">
        <v>81</v>
      </c>
      <c r="D116">
        <v>2419099</v>
      </c>
      <c r="E116">
        <v>2</v>
      </c>
    </row>
    <row r="117" spans="1:5" x14ac:dyDescent="0.3">
      <c r="A117" s="3">
        <v>43350</v>
      </c>
      <c r="B117" t="s">
        <v>38</v>
      </c>
      <c r="C117" t="s">
        <v>82</v>
      </c>
      <c r="D117">
        <v>2419098</v>
      </c>
      <c r="E117">
        <v>2</v>
      </c>
    </row>
    <row r="118" spans="1:5" x14ac:dyDescent="0.3">
      <c r="A118" s="3">
        <v>43362</v>
      </c>
      <c r="B118" t="s">
        <v>40</v>
      </c>
      <c r="C118" t="s">
        <v>79</v>
      </c>
      <c r="D118">
        <v>2419100</v>
      </c>
      <c r="E118">
        <v>2</v>
      </c>
    </row>
    <row r="119" spans="1:5" x14ac:dyDescent="0.3">
      <c r="A119" s="3">
        <v>43362</v>
      </c>
      <c r="B119" t="s">
        <v>40</v>
      </c>
      <c r="C119" t="s">
        <v>79</v>
      </c>
      <c r="D119">
        <v>2400838</v>
      </c>
      <c r="E119">
        <v>3</v>
      </c>
    </row>
    <row r="120" spans="1:5" x14ac:dyDescent="0.3">
      <c r="A120" s="3">
        <v>43362</v>
      </c>
      <c r="B120" t="s">
        <v>40</v>
      </c>
      <c r="C120" t="s">
        <v>80</v>
      </c>
      <c r="D120">
        <v>2425653</v>
      </c>
      <c r="E120">
        <v>2</v>
      </c>
    </row>
    <row r="121" spans="1:5" x14ac:dyDescent="0.3">
      <c r="A121" s="3">
        <v>43362</v>
      </c>
      <c r="B121" t="s">
        <v>40</v>
      </c>
      <c r="C121" t="s">
        <v>81</v>
      </c>
      <c r="D121">
        <v>2425649</v>
      </c>
      <c r="E121">
        <v>2</v>
      </c>
    </row>
    <row r="122" spans="1:5" x14ac:dyDescent="0.3">
      <c r="A122" s="3">
        <v>43362</v>
      </c>
      <c r="B122" t="s">
        <v>40</v>
      </c>
      <c r="C122" t="s">
        <v>82</v>
      </c>
      <c r="D122">
        <v>2419098</v>
      </c>
      <c r="E122">
        <v>2</v>
      </c>
    </row>
    <row r="123" spans="1:5" x14ac:dyDescent="0.3">
      <c r="A123" s="3">
        <v>43375</v>
      </c>
      <c r="B123" t="s">
        <v>44</v>
      </c>
      <c r="C123" t="s">
        <v>79</v>
      </c>
      <c r="D123">
        <v>2419100</v>
      </c>
      <c r="E123">
        <v>2</v>
      </c>
    </row>
    <row r="124" spans="1:5" x14ac:dyDescent="0.3">
      <c r="A124" s="3">
        <v>43375</v>
      </c>
      <c r="B124" t="s">
        <v>44</v>
      </c>
      <c r="C124" t="s">
        <v>80</v>
      </c>
      <c r="D124">
        <v>2425653</v>
      </c>
      <c r="E124">
        <v>2</v>
      </c>
    </row>
    <row r="125" spans="1:5" x14ac:dyDescent="0.3">
      <c r="A125" s="3">
        <v>43375</v>
      </c>
      <c r="B125" t="s">
        <v>44</v>
      </c>
      <c r="C125" t="s">
        <v>81</v>
      </c>
      <c r="D125">
        <v>2425649</v>
      </c>
      <c r="E125">
        <v>2</v>
      </c>
    </row>
    <row r="126" spans="1:5" x14ac:dyDescent="0.3">
      <c r="A126" s="3">
        <v>43375</v>
      </c>
      <c r="B126" t="s">
        <v>44</v>
      </c>
      <c r="C126" t="s">
        <v>82</v>
      </c>
      <c r="D126">
        <v>2430547</v>
      </c>
      <c r="E126">
        <v>2</v>
      </c>
    </row>
    <row r="127" spans="1:5" x14ac:dyDescent="0.3">
      <c r="A127" s="3">
        <v>43397</v>
      </c>
      <c r="B127" t="s">
        <v>47</v>
      </c>
      <c r="C127" t="s">
        <v>79</v>
      </c>
      <c r="D127">
        <v>2419100</v>
      </c>
      <c r="E127">
        <v>3</v>
      </c>
    </row>
    <row r="128" spans="1:5" x14ac:dyDescent="0.3">
      <c r="A128" s="3">
        <v>43397</v>
      </c>
      <c r="B128" t="s">
        <v>47</v>
      </c>
      <c r="C128" t="s">
        <v>80</v>
      </c>
      <c r="D128">
        <v>2425653</v>
      </c>
      <c r="E128">
        <v>2</v>
      </c>
    </row>
    <row r="129" spans="1:5" x14ac:dyDescent="0.3">
      <c r="A129" s="3">
        <v>43397</v>
      </c>
      <c r="B129" t="s">
        <v>47</v>
      </c>
      <c r="C129" t="s">
        <v>81</v>
      </c>
      <c r="D129">
        <v>2425649</v>
      </c>
      <c r="E129">
        <v>2</v>
      </c>
    </row>
    <row r="130" spans="1:5" x14ac:dyDescent="0.3">
      <c r="A130" s="3">
        <v>43397</v>
      </c>
      <c r="B130" t="s">
        <v>47</v>
      </c>
      <c r="C130" t="s">
        <v>82</v>
      </c>
      <c r="D130">
        <v>2430547</v>
      </c>
      <c r="E130">
        <v>2</v>
      </c>
    </row>
    <row r="131" spans="1:5" x14ac:dyDescent="0.3">
      <c r="A131" s="3">
        <v>43403</v>
      </c>
      <c r="B131" t="s">
        <v>49</v>
      </c>
      <c r="C131" t="s">
        <v>79</v>
      </c>
      <c r="D131">
        <v>2419100</v>
      </c>
      <c r="E131">
        <v>3</v>
      </c>
    </row>
    <row r="132" spans="1:5" x14ac:dyDescent="0.3">
      <c r="A132" s="3">
        <v>43403</v>
      </c>
      <c r="B132" t="s">
        <v>49</v>
      </c>
      <c r="C132" t="s">
        <v>80</v>
      </c>
      <c r="D132">
        <v>2432944</v>
      </c>
      <c r="E132">
        <v>2</v>
      </c>
    </row>
    <row r="133" spans="1:5" x14ac:dyDescent="0.3">
      <c r="A133" s="3">
        <v>43403</v>
      </c>
      <c r="B133" t="s">
        <v>49</v>
      </c>
      <c r="C133" t="s">
        <v>81</v>
      </c>
      <c r="D133">
        <v>2432951</v>
      </c>
      <c r="E133">
        <v>2</v>
      </c>
    </row>
    <row r="134" spans="1:5" x14ac:dyDescent="0.3">
      <c r="A134" s="3">
        <v>43403</v>
      </c>
      <c r="B134" t="s">
        <v>49</v>
      </c>
      <c r="C134" t="s">
        <v>82</v>
      </c>
      <c r="D134">
        <v>2430547</v>
      </c>
      <c r="E134">
        <v>2</v>
      </c>
    </row>
    <row r="135" spans="1:5" x14ac:dyDescent="0.3">
      <c r="A135" s="3">
        <v>43417</v>
      </c>
      <c r="B135" t="s">
        <v>53</v>
      </c>
      <c r="C135" t="s">
        <v>79</v>
      </c>
      <c r="D135">
        <v>2428341</v>
      </c>
      <c r="E135">
        <v>3</v>
      </c>
    </row>
    <row r="136" spans="1:5" x14ac:dyDescent="0.3">
      <c r="A136" s="3">
        <v>43417</v>
      </c>
      <c r="B136" t="s">
        <v>53</v>
      </c>
      <c r="C136" t="s">
        <v>80</v>
      </c>
      <c r="D136">
        <v>2432944</v>
      </c>
      <c r="E136">
        <v>3</v>
      </c>
    </row>
    <row r="137" spans="1:5" x14ac:dyDescent="0.3">
      <c r="A137" s="3">
        <v>43417</v>
      </c>
      <c r="B137" t="s">
        <v>53</v>
      </c>
      <c r="C137" t="s">
        <v>81</v>
      </c>
      <c r="D137">
        <v>2432951</v>
      </c>
      <c r="E137">
        <v>3</v>
      </c>
    </row>
    <row r="138" spans="1:5" x14ac:dyDescent="0.3">
      <c r="A138" s="3">
        <v>43417</v>
      </c>
      <c r="B138" t="s">
        <v>53</v>
      </c>
      <c r="C138" t="s">
        <v>82</v>
      </c>
      <c r="D138">
        <v>2430547</v>
      </c>
      <c r="E138">
        <v>3</v>
      </c>
    </row>
    <row r="139" spans="1:5" x14ac:dyDescent="0.3">
      <c r="A139" s="3">
        <v>43446</v>
      </c>
      <c r="B139" t="s">
        <v>59</v>
      </c>
      <c r="C139" t="s">
        <v>79</v>
      </c>
      <c r="D139">
        <v>2456638</v>
      </c>
      <c r="E139">
        <v>2</v>
      </c>
    </row>
    <row r="140" spans="1:5" x14ac:dyDescent="0.3">
      <c r="A140" s="3">
        <v>43446</v>
      </c>
      <c r="B140" t="s">
        <v>59</v>
      </c>
      <c r="C140" t="s">
        <v>80</v>
      </c>
      <c r="D140">
        <v>2456589</v>
      </c>
      <c r="E140">
        <v>2</v>
      </c>
    </row>
    <row r="141" spans="1:5" x14ac:dyDescent="0.3">
      <c r="A141" s="3">
        <v>43446</v>
      </c>
      <c r="B141" t="s">
        <v>59</v>
      </c>
      <c r="C141" t="s">
        <v>81</v>
      </c>
      <c r="D141">
        <v>2458244</v>
      </c>
      <c r="E141">
        <v>2</v>
      </c>
    </row>
    <row r="142" spans="1:5" x14ac:dyDescent="0.3">
      <c r="A142" s="3">
        <v>43446</v>
      </c>
      <c r="B142" t="s">
        <v>59</v>
      </c>
      <c r="C142" t="s">
        <v>82</v>
      </c>
      <c r="D142">
        <v>2454325</v>
      </c>
      <c r="E142">
        <v>2</v>
      </c>
    </row>
    <row r="143" spans="1:5" x14ac:dyDescent="0.3">
      <c r="A143" s="3">
        <v>43479</v>
      </c>
      <c r="B143" t="s">
        <v>3</v>
      </c>
      <c r="C143" t="s">
        <v>79</v>
      </c>
      <c r="D143">
        <v>2456638</v>
      </c>
      <c r="E143">
        <v>3</v>
      </c>
    </row>
    <row r="144" spans="1:5" x14ac:dyDescent="0.3">
      <c r="A144" s="3">
        <v>43479</v>
      </c>
      <c r="B144" t="s">
        <v>3</v>
      </c>
      <c r="C144" t="s">
        <v>80</v>
      </c>
      <c r="D144">
        <v>2464566</v>
      </c>
      <c r="E144">
        <v>2</v>
      </c>
    </row>
    <row r="145" spans="1:5" x14ac:dyDescent="0.3">
      <c r="A145" s="3">
        <v>43479</v>
      </c>
      <c r="B145" t="s">
        <v>3</v>
      </c>
      <c r="C145" t="s">
        <v>81</v>
      </c>
      <c r="D145">
        <v>2458244</v>
      </c>
      <c r="E145">
        <v>3</v>
      </c>
    </row>
    <row r="146" spans="1:5" x14ac:dyDescent="0.3">
      <c r="A146" s="3">
        <v>43479</v>
      </c>
      <c r="B146" t="s">
        <v>3</v>
      </c>
      <c r="C146" t="s">
        <v>82</v>
      </c>
      <c r="D146">
        <v>2454325</v>
      </c>
      <c r="E146">
        <v>3</v>
      </c>
    </row>
    <row r="147" spans="1:5" x14ac:dyDescent="0.3">
      <c r="A147" s="3">
        <v>43497</v>
      </c>
      <c r="B147" t="s">
        <v>48</v>
      </c>
      <c r="C147" t="s">
        <v>79</v>
      </c>
      <c r="D147">
        <v>2470614</v>
      </c>
      <c r="E147">
        <v>2</v>
      </c>
    </row>
    <row r="148" spans="1:5" x14ac:dyDescent="0.3">
      <c r="A148" s="3">
        <v>43497</v>
      </c>
      <c r="B148" t="s">
        <v>48</v>
      </c>
      <c r="C148" t="s">
        <v>80</v>
      </c>
      <c r="D148">
        <v>2475887</v>
      </c>
      <c r="E148">
        <v>2</v>
      </c>
    </row>
    <row r="149" spans="1:5" x14ac:dyDescent="0.3">
      <c r="A149" s="3">
        <v>43497</v>
      </c>
      <c r="B149" t="s">
        <v>48</v>
      </c>
      <c r="C149" t="s">
        <v>81</v>
      </c>
      <c r="D149">
        <v>2480439</v>
      </c>
      <c r="E149">
        <v>2</v>
      </c>
    </row>
    <row r="150" spans="1:5" x14ac:dyDescent="0.3">
      <c r="A150" s="3">
        <v>43497</v>
      </c>
      <c r="B150" t="s">
        <v>48</v>
      </c>
      <c r="C150" t="s">
        <v>81</v>
      </c>
      <c r="D150">
        <v>2469901</v>
      </c>
      <c r="E150">
        <v>2</v>
      </c>
    </row>
    <row r="151" spans="1:5" x14ac:dyDescent="0.3">
      <c r="A151" s="3">
        <v>43497</v>
      </c>
      <c r="B151" t="s">
        <v>48</v>
      </c>
      <c r="C151" t="s">
        <v>82</v>
      </c>
      <c r="D151">
        <v>2470612</v>
      </c>
      <c r="E151">
        <v>2</v>
      </c>
    </row>
    <row r="152" spans="1:5" x14ac:dyDescent="0.3">
      <c r="A152" s="3">
        <v>43507</v>
      </c>
      <c r="B152" t="s">
        <v>64</v>
      </c>
      <c r="C152" t="s">
        <v>79</v>
      </c>
      <c r="D152">
        <v>2470614</v>
      </c>
      <c r="E152">
        <v>2</v>
      </c>
    </row>
    <row r="153" spans="1:5" x14ac:dyDescent="0.3">
      <c r="A153" s="3">
        <v>43507</v>
      </c>
      <c r="B153" t="s">
        <v>64</v>
      </c>
      <c r="C153" t="s">
        <v>79</v>
      </c>
      <c r="D153">
        <v>2456638</v>
      </c>
      <c r="E153">
        <v>3</v>
      </c>
    </row>
    <row r="154" spans="1:5" x14ac:dyDescent="0.3">
      <c r="A154" s="3">
        <v>43507</v>
      </c>
      <c r="B154" t="s">
        <v>64</v>
      </c>
      <c r="C154" t="s">
        <v>80</v>
      </c>
      <c r="D154">
        <v>2475887</v>
      </c>
      <c r="E154">
        <v>3</v>
      </c>
    </row>
    <row r="155" spans="1:5" x14ac:dyDescent="0.3">
      <c r="A155" s="3">
        <v>43507</v>
      </c>
      <c r="B155" t="s">
        <v>64</v>
      </c>
      <c r="C155" t="s">
        <v>81</v>
      </c>
      <c r="D155">
        <v>2480439</v>
      </c>
      <c r="E155">
        <v>2</v>
      </c>
    </row>
    <row r="156" spans="1:5" x14ac:dyDescent="0.3">
      <c r="A156" s="3">
        <v>43507</v>
      </c>
      <c r="B156" t="s">
        <v>64</v>
      </c>
      <c r="C156" t="s">
        <v>82</v>
      </c>
      <c r="D156">
        <v>2480441</v>
      </c>
      <c r="E156">
        <v>2</v>
      </c>
    </row>
    <row r="157" spans="1:5" x14ac:dyDescent="0.3">
      <c r="A157" s="3">
        <v>43507</v>
      </c>
      <c r="B157" t="s">
        <v>64</v>
      </c>
      <c r="C157" t="s">
        <v>82</v>
      </c>
      <c r="D157">
        <v>2470612</v>
      </c>
      <c r="E157">
        <v>2</v>
      </c>
    </row>
    <row r="158" spans="1:5" x14ac:dyDescent="0.3">
      <c r="A158" s="3">
        <v>43545</v>
      </c>
      <c r="B158" t="s">
        <v>71</v>
      </c>
      <c r="C158" t="s">
        <v>80</v>
      </c>
      <c r="D158">
        <v>2480440</v>
      </c>
      <c r="E158">
        <v>3</v>
      </c>
    </row>
    <row r="159" spans="1:5" x14ac:dyDescent="0.3">
      <c r="A159" s="3">
        <v>43545</v>
      </c>
      <c r="B159" t="s">
        <v>71</v>
      </c>
      <c r="C159" t="s">
        <v>81</v>
      </c>
      <c r="D159">
        <v>2480439</v>
      </c>
      <c r="E159">
        <v>3</v>
      </c>
    </row>
    <row r="160" spans="1:5" x14ac:dyDescent="0.3">
      <c r="A160" s="3">
        <v>43545</v>
      </c>
      <c r="B160" t="s">
        <v>71</v>
      </c>
      <c r="C160" t="s">
        <v>82</v>
      </c>
      <c r="D160">
        <v>2480441</v>
      </c>
      <c r="E160">
        <v>3</v>
      </c>
    </row>
    <row r="161" spans="1:5" x14ac:dyDescent="0.3">
      <c r="A161" s="3">
        <v>43564</v>
      </c>
      <c r="B161" t="s">
        <v>7</v>
      </c>
      <c r="C161" t="s">
        <v>79</v>
      </c>
      <c r="D161">
        <v>2485411</v>
      </c>
      <c r="E161">
        <v>3</v>
      </c>
    </row>
    <row r="162" spans="1:5" x14ac:dyDescent="0.3">
      <c r="A162" s="3">
        <v>43564</v>
      </c>
      <c r="B162" t="s">
        <v>7</v>
      </c>
      <c r="C162" t="s">
        <v>80</v>
      </c>
      <c r="D162">
        <v>2485405</v>
      </c>
      <c r="E162">
        <v>3</v>
      </c>
    </row>
    <row r="163" spans="1:5" x14ac:dyDescent="0.3">
      <c r="A163" s="3">
        <v>43564</v>
      </c>
      <c r="B163" t="s">
        <v>7</v>
      </c>
      <c r="C163" t="s">
        <v>81</v>
      </c>
      <c r="D163">
        <v>2485415</v>
      </c>
      <c r="E163">
        <v>3</v>
      </c>
    </row>
    <row r="164" spans="1:5" x14ac:dyDescent="0.3">
      <c r="A164" s="3">
        <v>43564</v>
      </c>
      <c r="B164" t="s">
        <v>7</v>
      </c>
      <c r="C164" t="s">
        <v>82</v>
      </c>
      <c r="D164">
        <v>2480441</v>
      </c>
      <c r="E164">
        <v>3</v>
      </c>
    </row>
    <row r="165" spans="1:5" x14ac:dyDescent="0.3">
      <c r="A165" s="3">
        <v>43579</v>
      </c>
      <c r="B165" t="s">
        <v>11</v>
      </c>
      <c r="C165" t="s">
        <v>79</v>
      </c>
      <c r="D165">
        <v>2485411</v>
      </c>
      <c r="E165">
        <v>3</v>
      </c>
    </row>
    <row r="166" spans="1:5" x14ac:dyDescent="0.3">
      <c r="A166" s="3">
        <v>43579</v>
      </c>
      <c r="B166" t="s">
        <v>11</v>
      </c>
      <c r="C166" t="s">
        <v>80</v>
      </c>
      <c r="D166">
        <v>2485405</v>
      </c>
      <c r="E166">
        <v>3</v>
      </c>
    </row>
    <row r="167" spans="1:5" x14ac:dyDescent="0.3">
      <c r="A167" s="3">
        <v>43579</v>
      </c>
      <c r="B167" t="s">
        <v>11</v>
      </c>
      <c r="C167" t="s">
        <v>81</v>
      </c>
      <c r="D167">
        <v>2485415</v>
      </c>
      <c r="E167">
        <v>3</v>
      </c>
    </row>
    <row r="168" spans="1:5" x14ac:dyDescent="0.3">
      <c r="A168" s="3">
        <v>43579</v>
      </c>
      <c r="B168" t="s">
        <v>11</v>
      </c>
      <c r="C168" t="s">
        <v>82</v>
      </c>
      <c r="D168">
        <v>2507174</v>
      </c>
      <c r="E168">
        <v>2</v>
      </c>
    </row>
    <row r="169" spans="1:5" x14ac:dyDescent="0.3">
      <c r="A169" s="3">
        <v>43585</v>
      </c>
      <c r="B169" t="s">
        <v>14</v>
      </c>
      <c r="C169" t="s">
        <v>79</v>
      </c>
      <c r="D169">
        <v>2485411</v>
      </c>
      <c r="E169">
        <v>3</v>
      </c>
    </row>
    <row r="170" spans="1:5" x14ac:dyDescent="0.3">
      <c r="A170" s="3">
        <v>43585</v>
      </c>
      <c r="B170" t="s">
        <v>14</v>
      </c>
      <c r="C170" t="s">
        <v>80</v>
      </c>
      <c r="D170">
        <v>2506609</v>
      </c>
      <c r="E170">
        <v>2</v>
      </c>
    </row>
    <row r="171" spans="1:5" x14ac:dyDescent="0.3">
      <c r="A171" s="3">
        <v>43585</v>
      </c>
      <c r="B171" t="s">
        <v>14</v>
      </c>
      <c r="C171" t="s">
        <v>81</v>
      </c>
      <c r="D171">
        <v>2506610</v>
      </c>
      <c r="E171">
        <v>2</v>
      </c>
    </row>
    <row r="172" spans="1:5" x14ac:dyDescent="0.3">
      <c r="A172" s="3">
        <v>43585</v>
      </c>
      <c r="B172" t="s">
        <v>14</v>
      </c>
      <c r="C172" t="s">
        <v>82</v>
      </c>
      <c r="D172">
        <v>2507174</v>
      </c>
      <c r="E172">
        <v>2</v>
      </c>
    </row>
    <row r="173" spans="1:5" x14ac:dyDescent="0.3">
      <c r="A173" s="3">
        <v>43614</v>
      </c>
      <c r="B173" t="s">
        <v>22</v>
      </c>
      <c r="C173" t="s">
        <v>79</v>
      </c>
      <c r="D173">
        <v>2485411</v>
      </c>
      <c r="E173">
        <v>3</v>
      </c>
    </row>
    <row r="174" spans="1:5" x14ac:dyDescent="0.3">
      <c r="A174" s="3">
        <v>43614</v>
      </c>
      <c r="B174" t="s">
        <v>22</v>
      </c>
      <c r="C174" t="s">
        <v>80</v>
      </c>
      <c r="D174">
        <v>2518623</v>
      </c>
      <c r="E174">
        <v>2</v>
      </c>
    </row>
    <row r="175" spans="1:5" x14ac:dyDescent="0.3">
      <c r="A175" s="3">
        <v>43614</v>
      </c>
      <c r="B175" t="s">
        <v>22</v>
      </c>
      <c r="C175" t="s">
        <v>81</v>
      </c>
      <c r="D175">
        <v>2518624</v>
      </c>
      <c r="E175">
        <v>2</v>
      </c>
    </row>
    <row r="176" spans="1:5" x14ac:dyDescent="0.3">
      <c r="A176" s="3">
        <v>43614</v>
      </c>
      <c r="B176" t="s">
        <v>22</v>
      </c>
      <c r="C176" t="s">
        <v>82</v>
      </c>
      <c r="D176">
        <v>2507174</v>
      </c>
      <c r="E176">
        <v>2</v>
      </c>
    </row>
    <row r="177" spans="1:5" x14ac:dyDescent="0.3">
      <c r="A177" s="3">
        <v>43647</v>
      </c>
      <c r="B177" t="s">
        <v>76</v>
      </c>
      <c r="C177" t="s">
        <v>80</v>
      </c>
      <c r="D177">
        <v>2526965</v>
      </c>
      <c r="E177">
        <v>2</v>
      </c>
    </row>
    <row r="178" spans="1:5" x14ac:dyDescent="0.3">
      <c r="A178" s="3">
        <v>43664</v>
      </c>
      <c r="B178" t="s">
        <v>28</v>
      </c>
      <c r="C178" t="s">
        <v>79</v>
      </c>
      <c r="D178">
        <v>2543207</v>
      </c>
      <c r="E178">
        <v>2</v>
      </c>
    </row>
    <row r="179" spans="1:5" x14ac:dyDescent="0.3">
      <c r="A179" s="3">
        <v>43664</v>
      </c>
      <c r="B179" t="s">
        <v>28</v>
      </c>
      <c r="C179" t="s">
        <v>80</v>
      </c>
      <c r="D179">
        <v>2526965</v>
      </c>
      <c r="E179">
        <v>3</v>
      </c>
    </row>
    <row r="180" spans="1:5" x14ac:dyDescent="0.3">
      <c r="A180" s="3">
        <v>43664</v>
      </c>
      <c r="B180" t="s">
        <v>28</v>
      </c>
      <c r="C180" t="s">
        <v>81</v>
      </c>
      <c r="D180">
        <v>2544504</v>
      </c>
      <c r="E180">
        <v>2</v>
      </c>
    </row>
    <row r="181" spans="1:5" x14ac:dyDescent="0.3">
      <c r="A181" s="3">
        <v>43664</v>
      </c>
      <c r="B181" t="s">
        <v>28</v>
      </c>
      <c r="C181" t="s">
        <v>82</v>
      </c>
      <c r="D181">
        <v>2546039</v>
      </c>
      <c r="E181">
        <v>2</v>
      </c>
    </row>
    <row r="182" spans="1:5" x14ac:dyDescent="0.3">
      <c r="A182" s="3">
        <v>43685</v>
      </c>
      <c r="B182" t="s">
        <v>33</v>
      </c>
      <c r="C182" t="s">
        <v>79</v>
      </c>
      <c r="D182">
        <v>2543207</v>
      </c>
      <c r="E182">
        <v>2</v>
      </c>
    </row>
    <row r="183" spans="1:5" x14ac:dyDescent="0.3">
      <c r="A183" s="3">
        <v>43685</v>
      </c>
      <c r="B183" t="s">
        <v>33</v>
      </c>
      <c r="C183" t="s">
        <v>80</v>
      </c>
      <c r="D183">
        <v>2556595</v>
      </c>
      <c r="E183">
        <v>2</v>
      </c>
    </row>
    <row r="184" spans="1:5" x14ac:dyDescent="0.3">
      <c r="A184" s="3">
        <v>43685</v>
      </c>
      <c r="B184" t="s">
        <v>33</v>
      </c>
      <c r="C184" t="s">
        <v>81</v>
      </c>
      <c r="D184">
        <v>2558268</v>
      </c>
      <c r="E184">
        <v>2</v>
      </c>
    </row>
    <row r="185" spans="1:5" x14ac:dyDescent="0.3">
      <c r="A185" s="3">
        <v>43685</v>
      </c>
      <c r="B185" t="s">
        <v>33</v>
      </c>
      <c r="C185" t="s">
        <v>82</v>
      </c>
      <c r="D185">
        <v>2546039</v>
      </c>
      <c r="E185">
        <v>2</v>
      </c>
    </row>
    <row r="186" spans="1:5" x14ac:dyDescent="0.3">
      <c r="A186" s="3">
        <v>43691</v>
      </c>
      <c r="B186" t="s">
        <v>35</v>
      </c>
      <c r="C186" t="s">
        <v>79</v>
      </c>
      <c r="D186">
        <v>2558879</v>
      </c>
      <c r="E186">
        <v>2</v>
      </c>
    </row>
    <row r="187" spans="1:5" x14ac:dyDescent="0.3">
      <c r="A187" s="3">
        <v>43691</v>
      </c>
      <c r="B187" t="s">
        <v>35</v>
      </c>
      <c r="C187" t="s">
        <v>80</v>
      </c>
      <c r="D187">
        <v>2556595</v>
      </c>
      <c r="E187">
        <v>2</v>
      </c>
    </row>
    <row r="188" spans="1:5" x14ac:dyDescent="0.3">
      <c r="A188" s="3">
        <v>43691</v>
      </c>
      <c r="B188" t="s">
        <v>35</v>
      </c>
      <c r="C188" t="s">
        <v>81</v>
      </c>
      <c r="D188">
        <v>2558268</v>
      </c>
      <c r="E188">
        <v>2</v>
      </c>
    </row>
    <row r="189" spans="1:5" x14ac:dyDescent="0.3">
      <c r="A189" s="3">
        <v>43691</v>
      </c>
      <c r="B189" t="s">
        <v>35</v>
      </c>
      <c r="C189" t="s">
        <v>82</v>
      </c>
      <c r="D189">
        <v>2546039</v>
      </c>
      <c r="E189">
        <v>2</v>
      </c>
    </row>
    <row r="190" spans="1:5" x14ac:dyDescent="0.3">
      <c r="A190" s="3">
        <v>43707</v>
      </c>
      <c r="B190" t="s">
        <v>39</v>
      </c>
      <c r="C190" t="s">
        <v>79</v>
      </c>
      <c r="D190">
        <v>2558879</v>
      </c>
      <c r="E190">
        <v>2</v>
      </c>
    </row>
    <row r="191" spans="1:5" x14ac:dyDescent="0.3">
      <c r="A191" s="3">
        <v>43707</v>
      </c>
      <c r="B191" t="s">
        <v>39</v>
      </c>
      <c r="C191" t="s">
        <v>80</v>
      </c>
      <c r="D191">
        <v>2563735</v>
      </c>
      <c r="E191">
        <v>2</v>
      </c>
    </row>
    <row r="192" spans="1:5" x14ac:dyDescent="0.3">
      <c r="A192" s="3">
        <v>43707</v>
      </c>
      <c r="B192" t="s">
        <v>39</v>
      </c>
      <c r="C192" t="s">
        <v>81</v>
      </c>
      <c r="D192">
        <v>2564384</v>
      </c>
      <c r="E192">
        <v>2</v>
      </c>
    </row>
    <row r="193" spans="1:5" x14ac:dyDescent="0.3">
      <c r="A193" s="3">
        <v>43707</v>
      </c>
      <c r="B193" t="s">
        <v>39</v>
      </c>
      <c r="C193" t="s">
        <v>82</v>
      </c>
      <c r="D193">
        <v>2563678</v>
      </c>
      <c r="E193">
        <v>2</v>
      </c>
    </row>
    <row r="194" spans="1:5" x14ac:dyDescent="0.3">
      <c r="A194" s="3">
        <v>43725</v>
      </c>
      <c r="B194" t="s">
        <v>45</v>
      </c>
      <c r="C194" t="s">
        <v>80</v>
      </c>
      <c r="D194">
        <v>2563735</v>
      </c>
      <c r="E194">
        <v>2</v>
      </c>
    </row>
    <row r="195" spans="1:5" x14ac:dyDescent="0.3">
      <c r="A195" s="3">
        <v>43725</v>
      </c>
      <c r="B195" t="s">
        <v>45</v>
      </c>
      <c r="C195" t="s">
        <v>81</v>
      </c>
      <c r="D195">
        <v>2564384</v>
      </c>
      <c r="E195">
        <v>2</v>
      </c>
    </row>
    <row r="196" spans="1:5" x14ac:dyDescent="0.3">
      <c r="A196" s="3">
        <v>43725</v>
      </c>
      <c r="B196" t="s">
        <v>45</v>
      </c>
      <c r="C196" t="s">
        <v>82</v>
      </c>
      <c r="D196">
        <v>2563678</v>
      </c>
      <c r="E196">
        <v>2</v>
      </c>
    </row>
    <row r="197" spans="1:5" x14ac:dyDescent="0.3">
      <c r="A197" s="3">
        <v>43753</v>
      </c>
      <c r="B197" t="s">
        <v>51</v>
      </c>
      <c r="C197" t="s">
        <v>79</v>
      </c>
      <c r="D197">
        <v>2574555</v>
      </c>
      <c r="E197">
        <v>2</v>
      </c>
    </row>
    <row r="198" spans="1:5" x14ac:dyDescent="0.3">
      <c r="A198" s="3">
        <v>43753</v>
      </c>
      <c r="B198" t="s">
        <v>51</v>
      </c>
      <c r="C198" t="s">
        <v>80</v>
      </c>
      <c r="D198">
        <v>2576573</v>
      </c>
      <c r="E198">
        <v>2</v>
      </c>
    </row>
    <row r="199" spans="1:5" x14ac:dyDescent="0.3">
      <c r="A199" s="3">
        <v>43753</v>
      </c>
      <c r="B199" t="s">
        <v>51</v>
      </c>
      <c r="C199" t="s">
        <v>81</v>
      </c>
      <c r="D199">
        <v>2581899</v>
      </c>
      <c r="E199">
        <v>2</v>
      </c>
    </row>
    <row r="200" spans="1:5" x14ac:dyDescent="0.3">
      <c r="A200" s="3">
        <v>43753</v>
      </c>
      <c r="B200" t="s">
        <v>51</v>
      </c>
      <c r="C200" t="s">
        <v>82</v>
      </c>
      <c r="D200">
        <v>2563678</v>
      </c>
      <c r="E200">
        <v>3</v>
      </c>
    </row>
    <row r="201" spans="1:5" x14ac:dyDescent="0.3">
      <c r="A201" s="3">
        <v>43769</v>
      </c>
      <c r="B201" t="s">
        <v>56</v>
      </c>
      <c r="C201" t="s">
        <v>79</v>
      </c>
      <c r="D201">
        <v>2574555</v>
      </c>
      <c r="E201">
        <v>2</v>
      </c>
    </row>
    <row r="202" spans="1:5" x14ac:dyDescent="0.3">
      <c r="A202" s="3">
        <v>43769</v>
      </c>
      <c r="B202" t="s">
        <v>56</v>
      </c>
      <c r="C202" t="s">
        <v>80</v>
      </c>
      <c r="D202">
        <v>2589540</v>
      </c>
      <c r="E202">
        <v>2</v>
      </c>
    </row>
    <row r="203" spans="1:5" x14ac:dyDescent="0.3">
      <c r="A203" s="3">
        <v>43769</v>
      </c>
      <c r="B203" t="s">
        <v>56</v>
      </c>
      <c r="C203" t="s">
        <v>81</v>
      </c>
      <c r="D203">
        <v>2581899</v>
      </c>
      <c r="E203">
        <v>2</v>
      </c>
    </row>
    <row r="204" spans="1:5" x14ac:dyDescent="0.3">
      <c r="A204" s="3">
        <v>43769</v>
      </c>
      <c r="B204" t="s">
        <v>56</v>
      </c>
      <c r="C204" t="s">
        <v>82</v>
      </c>
      <c r="D204">
        <v>2589541</v>
      </c>
      <c r="E204">
        <v>2</v>
      </c>
    </row>
    <row r="205" spans="1:5" x14ac:dyDescent="0.3">
      <c r="A205" s="3">
        <v>43784</v>
      </c>
      <c r="B205" t="s">
        <v>61</v>
      </c>
      <c r="C205" t="s">
        <v>79</v>
      </c>
      <c r="D205">
        <v>2574555</v>
      </c>
      <c r="E205">
        <v>3</v>
      </c>
    </row>
    <row r="206" spans="1:5" x14ac:dyDescent="0.3">
      <c r="A206" s="3">
        <v>43784</v>
      </c>
      <c r="B206" t="s">
        <v>61</v>
      </c>
      <c r="C206" t="s">
        <v>80</v>
      </c>
      <c r="D206">
        <v>2589540</v>
      </c>
      <c r="E206">
        <v>2</v>
      </c>
    </row>
    <row r="207" spans="1:5" x14ac:dyDescent="0.3">
      <c r="A207" s="3">
        <v>43784</v>
      </c>
      <c r="B207" t="s">
        <v>61</v>
      </c>
      <c r="C207" t="s">
        <v>81</v>
      </c>
      <c r="D207">
        <v>2589542</v>
      </c>
      <c r="E207">
        <v>2</v>
      </c>
    </row>
    <row r="208" spans="1:5" x14ac:dyDescent="0.3">
      <c r="A208" s="3">
        <v>43784</v>
      </c>
      <c r="B208" t="s">
        <v>61</v>
      </c>
      <c r="C208" t="s">
        <v>82</v>
      </c>
      <c r="D208">
        <v>2589541</v>
      </c>
      <c r="E208">
        <v>2</v>
      </c>
    </row>
    <row r="209" spans="1:5" x14ac:dyDescent="0.3">
      <c r="A209" s="3">
        <v>43804</v>
      </c>
      <c r="B209" t="s">
        <v>65</v>
      </c>
      <c r="C209" t="s">
        <v>79</v>
      </c>
      <c r="D209">
        <v>2595450</v>
      </c>
      <c r="E209">
        <v>2</v>
      </c>
    </row>
    <row r="210" spans="1:5" x14ac:dyDescent="0.3">
      <c r="A210" s="3">
        <v>43804</v>
      </c>
      <c r="B210" t="s">
        <v>65</v>
      </c>
      <c r="C210" t="s">
        <v>80</v>
      </c>
      <c r="D210">
        <v>2589540</v>
      </c>
      <c r="E210">
        <v>2</v>
      </c>
    </row>
    <row r="211" spans="1:5" x14ac:dyDescent="0.3">
      <c r="A211" s="3">
        <v>43804</v>
      </c>
      <c r="B211" t="s">
        <v>65</v>
      </c>
      <c r="C211" t="s">
        <v>81</v>
      </c>
      <c r="D211">
        <v>2589542</v>
      </c>
      <c r="E211">
        <v>2</v>
      </c>
    </row>
    <row r="212" spans="1:5" x14ac:dyDescent="0.3">
      <c r="A212" s="3">
        <v>43804</v>
      </c>
      <c r="B212" t="s">
        <v>65</v>
      </c>
      <c r="C212" t="s">
        <v>82</v>
      </c>
      <c r="D212">
        <v>2589541</v>
      </c>
      <c r="E212">
        <v>2</v>
      </c>
    </row>
    <row r="213" spans="1:5" x14ac:dyDescent="0.3">
      <c r="A213" s="3">
        <v>43845</v>
      </c>
      <c r="B213" t="s">
        <v>6</v>
      </c>
      <c r="C213" t="s">
        <v>79</v>
      </c>
      <c r="D213">
        <v>2595450</v>
      </c>
      <c r="E213">
        <v>3</v>
      </c>
    </row>
    <row r="214" spans="1:5" x14ac:dyDescent="0.3">
      <c r="A214" s="3">
        <v>43845</v>
      </c>
      <c r="B214" t="s">
        <v>6</v>
      </c>
      <c r="C214" t="s">
        <v>80</v>
      </c>
      <c r="D214">
        <v>2606225</v>
      </c>
      <c r="E214">
        <v>3</v>
      </c>
    </row>
    <row r="215" spans="1:5" x14ac:dyDescent="0.3">
      <c r="A215" s="3">
        <v>43845</v>
      </c>
      <c r="B215" t="s">
        <v>6</v>
      </c>
      <c r="C215" t="s">
        <v>81</v>
      </c>
      <c r="D215">
        <v>2589542</v>
      </c>
      <c r="E215">
        <v>3</v>
      </c>
    </row>
    <row r="216" spans="1:5" x14ac:dyDescent="0.3">
      <c r="A216" s="3">
        <v>43845</v>
      </c>
      <c r="B216" t="s">
        <v>6</v>
      </c>
      <c r="C216" t="s">
        <v>82</v>
      </c>
      <c r="D216">
        <v>2589541</v>
      </c>
      <c r="E216">
        <v>3</v>
      </c>
    </row>
    <row r="217" spans="1:5" x14ac:dyDescent="0.3">
      <c r="A217" s="3">
        <v>43885</v>
      </c>
      <c r="B217" t="s">
        <v>68</v>
      </c>
      <c r="C217" t="s">
        <v>79</v>
      </c>
      <c r="D217">
        <v>2632222</v>
      </c>
      <c r="E217">
        <v>2</v>
      </c>
    </row>
    <row r="218" spans="1:5" x14ac:dyDescent="0.3">
      <c r="A218" s="3">
        <v>43885</v>
      </c>
      <c r="B218" t="s">
        <v>68</v>
      </c>
      <c r="C218" t="s">
        <v>80</v>
      </c>
      <c r="D218">
        <v>2630851</v>
      </c>
      <c r="E218">
        <v>2</v>
      </c>
    </row>
    <row r="219" spans="1:5" x14ac:dyDescent="0.3">
      <c r="A219" s="3">
        <v>43885</v>
      </c>
      <c r="B219" t="s">
        <v>68</v>
      </c>
      <c r="C219" t="s">
        <v>81</v>
      </c>
      <c r="D219">
        <v>2612051</v>
      </c>
      <c r="E219">
        <v>3</v>
      </c>
    </row>
    <row r="220" spans="1:5" x14ac:dyDescent="0.3">
      <c r="A220" s="3">
        <v>43885</v>
      </c>
      <c r="B220" t="s">
        <v>68</v>
      </c>
      <c r="C220" t="s">
        <v>82</v>
      </c>
      <c r="D220">
        <v>2640275</v>
      </c>
      <c r="E220">
        <v>2</v>
      </c>
    </row>
    <row r="221" spans="1:5" x14ac:dyDescent="0.3">
      <c r="A221" s="3">
        <v>43892</v>
      </c>
      <c r="B221" t="s">
        <v>78</v>
      </c>
      <c r="C221" t="s">
        <v>80</v>
      </c>
      <c r="D221">
        <v>2630851</v>
      </c>
      <c r="E221">
        <v>2</v>
      </c>
    </row>
    <row r="222" spans="1:5" x14ac:dyDescent="0.3">
      <c r="A222" s="3">
        <v>43892</v>
      </c>
      <c r="B222" t="s">
        <v>78</v>
      </c>
      <c r="C222" t="s">
        <v>81</v>
      </c>
      <c r="D222">
        <v>2612051</v>
      </c>
      <c r="E222">
        <v>3</v>
      </c>
    </row>
    <row r="223" spans="1:5" x14ac:dyDescent="0.3">
      <c r="A223" s="3">
        <v>43909</v>
      </c>
      <c r="B223" t="s">
        <v>72</v>
      </c>
      <c r="C223" t="s">
        <v>79</v>
      </c>
      <c r="D223">
        <v>2654471</v>
      </c>
      <c r="E223">
        <v>2</v>
      </c>
    </row>
    <row r="224" spans="1:5" x14ac:dyDescent="0.3">
      <c r="A224" s="3">
        <v>43909</v>
      </c>
      <c r="B224" t="s">
        <v>72</v>
      </c>
      <c r="C224" t="s">
        <v>80</v>
      </c>
      <c r="D224">
        <v>2656306</v>
      </c>
      <c r="E224">
        <v>2</v>
      </c>
    </row>
    <row r="225" spans="1:5" x14ac:dyDescent="0.3">
      <c r="A225" s="3">
        <v>43909</v>
      </c>
      <c r="B225" t="s">
        <v>72</v>
      </c>
      <c r="C225" t="s">
        <v>80</v>
      </c>
      <c r="D225">
        <v>2640277</v>
      </c>
      <c r="E225">
        <v>2</v>
      </c>
    </row>
    <row r="226" spans="1:5" x14ac:dyDescent="0.3">
      <c r="A226" s="3">
        <v>43909</v>
      </c>
      <c r="B226" t="s">
        <v>72</v>
      </c>
      <c r="C226" t="s">
        <v>81</v>
      </c>
      <c r="D226">
        <v>2654420</v>
      </c>
      <c r="E226">
        <v>4</v>
      </c>
    </row>
    <row r="227" spans="1:5" x14ac:dyDescent="0.3">
      <c r="A227" s="3">
        <v>43909</v>
      </c>
      <c r="B227" t="s">
        <v>72</v>
      </c>
      <c r="C227" t="s">
        <v>82</v>
      </c>
      <c r="D227">
        <v>2640275</v>
      </c>
      <c r="E227">
        <v>2</v>
      </c>
    </row>
    <row r="228" spans="1:5" x14ac:dyDescent="0.3">
      <c r="A228" s="3">
        <v>43945</v>
      </c>
      <c r="B228" t="s">
        <v>74</v>
      </c>
      <c r="C228" t="s">
        <v>80</v>
      </c>
      <c r="D228">
        <v>2656306</v>
      </c>
      <c r="E228">
        <v>2</v>
      </c>
    </row>
    <row r="229" spans="1:5" x14ac:dyDescent="0.3">
      <c r="A229" s="3">
        <v>43945</v>
      </c>
      <c r="B229" t="s">
        <v>74</v>
      </c>
      <c r="C229" t="s">
        <v>81</v>
      </c>
      <c r="D229">
        <v>2654420</v>
      </c>
      <c r="E229">
        <v>4</v>
      </c>
    </row>
    <row r="230" spans="1:5" x14ac:dyDescent="0.3">
      <c r="A230" s="3">
        <v>43970</v>
      </c>
      <c r="B230" t="s">
        <v>10</v>
      </c>
      <c r="C230" t="s">
        <v>79</v>
      </c>
      <c r="D230">
        <v>2654471</v>
      </c>
      <c r="E230">
        <v>3</v>
      </c>
    </row>
    <row r="231" spans="1:5" x14ac:dyDescent="0.3">
      <c r="A231" s="3">
        <v>43970</v>
      </c>
      <c r="B231" t="s">
        <v>10</v>
      </c>
      <c r="C231" t="s">
        <v>80</v>
      </c>
      <c r="D231">
        <v>2656306</v>
      </c>
      <c r="E231">
        <v>3</v>
      </c>
    </row>
    <row r="232" spans="1:5" x14ac:dyDescent="0.3">
      <c r="A232" s="3">
        <v>43970</v>
      </c>
      <c r="B232" t="s">
        <v>10</v>
      </c>
      <c r="C232" t="s">
        <v>81</v>
      </c>
      <c r="D232">
        <v>2666970</v>
      </c>
      <c r="E232">
        <v>3</v>
      </c>
    </row>
    <row r="233" spans="1:5" x14ac:dyDescent="0.3">
      <c r="A233" s="3">
        <v>43970</v>
      </c>
      <c r="B233" t="s">
        <v>10</v>
      </c>
      <c r="C233" t="s">
        <v>81</v>
      </c>
      <c r="D233">
        <v>2654420</v>
      </c>
      <c r="E233">
        <v>5</v>
      </c>
    </row>
    <row r="234" spans="1:5" x14ac:dyDescent="0.3">
      <c r="A234" s="3">
        <v>43970</v>
      </c>
      <c r="B234" t="s">
        <v>10</v>
      </c>
      <c r="C234" t="s">
        <v>82</v>
      </c>
      <c r="D234">
        <v>2657632</v>
      </c>
      <c r="E234">
        <v>3</v>
      </c>
    </row>
    <row r="235" spans="1:5" x14ac:dyDescent="0.3">
      <c r="A235" s="3">
        <v>44005</v>
      </c>
      <c r="B235" t="s">
        <v>18</v>
      </c>
      <c r="C235" t="s">
        <v>79</v>
      </c>
      <c r="D235">
        <v>2654471</v>
      </c>
      <c r="E235">
        <v>3</v>
      </c>
    </row>
    <row r="236" spans="1:5" x14ac:dyDescent="0.3">
      <c r="A236" s="3">
        <v>44005</v>
      </c>
      <c r="B236" t="s">
        <v>18</v>
      </c>
      <c r="C236" t="s">
        <v>80</v>
      </c>
      <c r="D236">
        <v>2656306</v>
      </c>
      <c r="E236">
        <v>3</v>
      </c>
    </row>
    <row r="237" spans="1:5" x14ac:dyDescent="0.3">
      <c r="A237" s="3">
        <v>44005</v>
      </c>
      <c r="B237" t="s">
        <v>18</v>
      </c>
      <c r="C237" t="s">
        <v>81</v>
      </c>
      <c r="D237">
        <v>2666970</v>
      </c>
      <c r="E237">
        <v>3</v>
      </c>
    </row>
    <row r="238" spans="1:5" x14ac:dyDescent="0.3">
      <c r="A238" s="3">
        <v>44005</v>
      </c>
      <c r="B238" t="s">
        <v>18</v>
      </c>
      <c r="C238" t="s">
        <v>82</v>
      </c>
      <c r="D238">
        <v>2657632</v>
      </c>
      <c r="E238">
        <v>3</v>
      </c>
    </row>
    <row r="239" spans="1:5" x14ac:dyDescent="0.3">
      <c r="A239" s="3">
        <v>44012</v>
      </c>
      <c r="B239" t="s">
        <v>21</v>
      </c>
      <c r="C239" t="s">
        <v>79</v>
      </c>
      <c r="D239">
        <v>2668033</v>
      </c>
      <c r="E239">
        <v>3</v>
      </c>
    </row>
    <row r="240" spans="1:5" x14ac:dyDescent="0.3">
      <c r="A240" s="3">
        <v>44012</v>
      </c>
      <c r="B240" t="s">
        <v>21</v>
      </c>
      <c r="C240" t="s">
        <v>80</v>
      </c>
      <c r="D240">
        <v>2656306</v>
      </c>
      <c r="E240">
        <v>3</v>
      </c>
    </row>
    <row r="241" spans="1:5" x14ac:dyDescent="0.3">
      <c r="A241" s="3">
        <v>44012</v>
      </c>
      <c r="B241" t="s">
        <v>21</v>
      </c>
      <c r="C241" t="s">
        <v>81</v>
      </c>
      <c r="D241">
        <v>2666970</v>
      </c>
      <c r="E241">
        <v>3</v>
      </c>
    </row>
    <row r="242" spans="1:5" x14ac:dyDescent="0.3">
      <c r="A242" s="3">
        <v>44012</v>
      </c>
      <c r="B242" t="s">
        <v>21</v>
      </c>
      <c r="C242" t="s">
        <v>82</v>
      </c>
      <c r="D242">
        <v>2657632</v>
      </c>
      <c r="E242">
        <v>3</v>
      </c>
    </row>
    <row r="243" spans="1:5" x14ac:dyDescent="0.3">
      <c r="A243" s="3">
        <v>44040</v>
      </c>
      <c r="B243" t="s">
        <v>24</v>
      </c>
      <c r="C243" t="s">
        <v>79</v>
      </c>
      <c r="D243">
        <v>2668033</v>
      </c>
      <c r="E243">
        <v>3</v>
      </c>
    </row>
    <row r="244" spans="1:5" x14ac:dyDescent="0.3">
      <c r="A244" s="3">
        <v>44040</v>
      </c>
      <c r="B244" t="s">
        <v>24</v>
      </c>
      <c r="C244" t="s">
        <v>80</v>
      </c>
      <c r="D244">
        <v>2666967</v>
      </c>
      <c r="E244">
        <v>3</v>
      </c>
    </row>
    <row r="245" spans="1:5" x14ac:dyDescent="0.3">
      <c r="A245" s="3">
        <v>44040</v>
      </c>
      <c r="B245" t="s">
        <v>24</v>
      </c>
      <c r="C245" t="s">
        <v>81</v>
      </c>
      <c r="D245">
        <v>2666970</v>
      </c>
      <c r="E245">
        <v>4</v>
      </c>
    </row>
    <row r="246" spans="1:5" x14ac:dyDescent="0.3">
      <c r="A246" s="3">
        <v>44040</v>
      </c>
      <c r="B246" t="s">
        <v>24</v>
      </c>
      <c r="C246" t="s">
        <v>82</v>
      </c>
      <c r="D246">
        <v>2657632</v>
      </c>
      <c r="E246">
        <v>4</v>
      </c>
    </row>
    <row r="247" spans="1:5" x14ac:dyDescent="0.3">
      <c r="A247" s="3">
        <v>44061</v>
      </c>
      <c r="B247" t="s">
        <v>29</v>
      </c>
      <c r="C247" t="s">
        <v>79</v>
      </c>
      <c r="D247">
        <v>2668033</v>
      </c>
      <c r="E247">
        <v>4</v>
      </c>
    </row>
    <row r="248" spans="1:5" x14ac:dyDescent="0.3">
      <c r="A248" s="3">
        <v>44061</v>
      </c>
      <c r="B248" t="s">
        <v>29</v>
      </c>
      <c r="C248" t="s">
        <v>80</v>
      </c>
      <c r="D248">
        <v>2715096</v>
      </c>
      <c r="E248">
        <v>4</v>
      </c>
    </row>
    <row r="249" spans="1:5" x14ac:dyDescent="0.3">
      <c r="A249" s="3">
        <v>44061</v>
      </c>
      <c r="B249" t="s">
        <v>29</v>
      </c>
      <c r="C249" t="s">
        <v>81</v>
      </c>
      <c r="D249">
        <v>2702302</v>
      </c>
      <c r="E249">
        <v>2</v>
      </c>
    </row>
    <row r="250" spans="1:5" x14ac:dyDescent="0.3">
      <c r="A250" s="3">
        <v>44061</v>
      </c>
      <c r="B250" t="s">
        <v>29</v>
      </c>
      <c r="C250" t="s">
        <v>82</v>
      </c>
      <c r="D250">
        <v>2668030</v>
      </c>
      <c r="E250">
        <v>4</v>
      </c>
    </row>
    <row r="251" spans="1:5" x14ac:dyDescent="0.3">
      <c r="A251" s="3">
        <v>44069</v>
      </c>
      <c r="B251" t="s">
        <v>30</v>
      </c>
      <c r="C251" t="s">
        <v>79</v>
      </c>
      <c r="D251">
        <v>2668033</v>
      </c>
      <c r="E251">
        <v>4</v>
      </c>
    </row>
    <row r="252" spans="1:5" x14ac:dyDescent="0.3">
      <c r="A252" s="3">
        <v>44069</v>
      </c>
      <c r="B252" t="s">
        <v>30</v>
      </c>
      <c r="C252" t="s">
        <v>80</v>
      </c>
      <c r="D252">
        <v>2715096</v>
      </c>
      <c r="E252">
        <v>2</v>
      </c>
    </row>
    <row r="253" spans="1:5" x14ac:dyDescent="0.3">
      <c r="A253" s="3">
        <v>44069</v>
      </c>
      <c r="B253" t="s">
        <v>30</v>
      </c>
      <c r="C253" t="s">
        <v>81</v>
      </c>
      <c r="D253">
        <v>2702302</v>
      </c>
      <c r="E253">
        <v>2</v>
      </c>
    </row>
    <row r="254" spans="1:5" x14ac:dyDescent="0.3">
      <c r="A254" s="3">
        <v>44069</v>
      </c>
      <c r="B254" t="s">
        <v>30</v>
      </c>
      <c r="C254" t="s">
        <v>82</v>
      </c>
      <c r="D254">
        <v>2668030</v>
      </c>
      <c r="E254">
        <v>4</v>
      </c>
    </row>
    <row r="255" spans="1:5" x14ac:dyDescent="0.3">
      <c r="A255" s="3">
        <v>44095</v>
      </c>
      <c r="B255" t="s">
        <v>36</v>
      </c>
      <c r="C255" t="s">
        <v>79</v>
      </c>
      <c r="D255">
        <v>2721436</v>
      </c>
      <c r="E255">
        <v>2</v>
      </c>
    </row>
    <row r="256" spans="1:5" x14ac:dyDescent="0.3">
      <c r="A256" s="3">
        <v>44095</v>
      </c>
      <c r="B256" t="s">
        <v>36</v>
      </c>
      <c r="C256" t="s">
        <v>80</v>
      </c>
      <c r="D256">
        <v>2715096</v>
      </c>
      <c r="E256">
        <v>2</v>
      </c>
    </row>
    <row r="257" spans="1:5" x14ac:dyDescent="0.3">
      <c r="A257" s="3">
        <v>44095</v>
      </c>
      <c r="B257" t="s">
        <v>36</v>
      </c>
      <c r="C257" t="s">
        <v>81</v>
      </c>
      <c r="D257">
        <v>2702302</v>
      </c>
      <c r="E257">
        <v>3</v>
      </c>
    </row>
    <row r="258" spans="1:5" x14ac:dyDescent="0.3">
      <c r="A258" s="3">
        <v>44095</v>
      </c>
      <c r="B258" t="s">
        <v>36</v>
      </c>
      <c r="C258" t="s">
        <v>82</v>
      </c>
      <c r="D258">
        <v>2668030</v>
      </c>
      <c r="E258">
        <v>4</v>
      </c>
    </row>
    <row r="259" spans="1:5" x14ac:dyDescent="0.3">
      <c r="A259" s="3">
        <v>44119</v>
      </c>
      <c r="B259" t="s">
        <v>43</v>
      </c>
      <c r="C259" t="s">
        <v>79</v>
      </c>
      <c r="D259">
        <v>2721436</v>
      </c>
      <c r="E259">
        <v>3</v>
      </c>
    </row>
    <row r="260" spans="1:5" x14ac:dyDescent="0.3">
      <c r="A260" s="3">
        <v>44119</v>
      </c>
      <c r="B260" t="s">
        <v>43</v>
      </c>
      <c r="C260" t="s">
        <v>80</v>
      </c>
      <c r="D260">
        <v>2715096</v>
      </c>
      <c r="E260">
        <v>3</v>
      </c>
    </row>
    <row r="261" spans="1:5" x14ac:dyDescent="0.3">
      <c r="A261" s="3">
        <v>44119</v>
      </c>
      <c r="B261" t="s">
        <v>43</v>
      </c>
      <c r="C261" t="s">
        <v>81</v>
      </c>
      <c r="D261">
        <v>2702302</v>
      </c>
      <c r="E261">
        <v>3</v>
      </c>
    </row>
    <row r="262" spans="1:5" x14ac:dyDescent="0.3">
      <c r="A262" s="3">
        <v>44119</v>
      </c>
      <c r="B262" t="s">
        <v>43</v>
      </c>
      <c r="C262" t="s">
        <v>82</v>
      </c>
      <c r="D262">
        <v>2668030</v>
      </c>
      <c r="E262">
        <v>5</v>
      </c>
    </row>
    <row r="263" spans="1:5" x14ac:dyDescent="0.3">
      <c r="A263" s="3">
        <v>44147</v>
      </c>
      <c r="B263" t="s">
        <v>50</v>
      </c>
      <c r="C263" t="s">
        <v>79</v>
      </c>
      <c r="D263">
        <v>2668033</v>
      </c>
      <c r="E263">
        <v>5</v>
      </c>
    </row>
    <row r="264" spans="1:5" x14ac:dyDescent="0.3">
      <c r="A264" s="3">
        <v>44147</v>
      </c>
      <c r="B264" t="s">
        <v>50</v>
      </c>
      <c r="C264" t="s">
        <v>80</v>
      </c>
      <c r="D264">
        <v>2666967</v>
      </c>
      <c r="E264">
        <v>5</v>
      </c>
    </row>
    <row r="265" spans="1:5" x14ac:dyDescent="0.3">
      <c r="A265" s="3">
        <v>44147</v>
      </c>
      <c r="B265" t="s">
        <v>50</v>
      </c>
      <c r="C265" t="s">
        <v>80</v>
      </c>
      <c r="D265">
        <v>2741784</v>
      </c>
      <c r="E265">
        <v>2</v>
      </c>
    </row>
    <row r="266" spans="1:5" x14ac:dyDescent="0.3">
      <c r="A266" s="3">
        <v>44147</v>
      </c>
      <c r="B266" t="s">
        <v>50</v>
      </c>
      <c r="C266" t="s">
        <v>81</v>
      </c>
      <c r="D266">
        <v>2666970</v>
      </c>
      <c r="E266">
        <v>6</v>
      </c>
    </row>
    <row r="267" spans="1:5" x14ac:dyDescent="0.3">
      <c r="A267" s="3">
        <v>44147</v>
      </c>
      <c r="B267" t="s">
        <v>50</v>
      </c>
      <c r="C267" t="s">
        <v>82</v>
      </c>
      <c r="D267">
        <v>2657632</v>
      </c>
      <c r="E267">
        <v>6</v>
      </c>
    </row>
    <row r="268" spans="1:5" x14ac:dyDescent="0.3">
      <c r="A268" s="3">
        <v>44159</v>
      </c>
      <c r="B268" t="s">
        <v>52</v>
      </c>
      <c r="C268" t="s">
        <v>79</v>
      </c>
      <c r="D268">
        <v>2668033</v>
      </c>
      <c r="E268">
        <v>5</v>
      </c>
    </row>
    <row r="269" spans="1:5" x14ac:dyDescent="0.3">
      <c r="A269" s="3">
        <v>44159</v>
      </c>
      <c r="B269" t="s">
        <v>52</v>
      </c>
      <c r="C269" t="s">
        <v>80</v>
      </c>
      <c r="D269">
        <v>2741784</v>
      </c>
      <c r="E269">
        <v>2</v>
      </c>
    </row>
    <row r="270" spans="1:5" x14ac:dyDescent="0.3">
      <c r="A270" s="3">
        <v>44159</v>
      </c>
      <c r="B270" t="s">
        <v>52</v>
      </c>
      <c r="C270" t="s">
        <v>82</v>
      </c>
      <c r="D270">
        <v>2657632</v>
      </c>
      <c r="E270">
        <v>6</v>
      </c>
    </row>
    <row r="271" spans="1:5" x14ac:dyDescent="0.3">
      <c r="A271" s="3">
        <v>44179</v>
      </c>
      <c r="B271" t="s">
        <v>58</v>
      </c>
      <c r="C271" t="s">
        <v>79</v>
      </c>
      <c r="D271">
        <v>2721436</v>
      </c>
      <c r="E271">
        <v>4</v>
      </c>
    </row>
    <row r="272" spans="1:5" x14ac:dyDescent="0.3">
      <c r="A272" s="3">
        <v>44179</v>
      </c>
      <c r="B272" t="s">
        <v>58</v>
      </c>
      <c r="C272" t="s">
        <v>80</v>
      </c>
      <c r="D272">
        <v>2761544</v>
      </c>
      <c r="E272">
        <v>2</v>
      </c>
    </row>
    <row r="273" spans="1:5" x14ac:dyDescent="0.3">
      <c r="A273" s="3">
        <v>44179</v>
      </c>
      <c r="B273" t="s">
        <v>58</v>
      </c>
      <c r="C273" t="s">
        <v>81</v>
      </c>
      <c r="D273">
        <v>2739933</v>
      </c>
      <c r="E273">
        <v>3</v>
      </c>
    </row>
    <row r="274" spans="1:5" x14ac:dyDescent="0.3">
      <c r="A274" s="3">
        <v>44179</v>
      </c>
      <c r="B274" t="s">
        <v>58</v>
      </c>
      <c r="C274" t="s">
        <v>82</v>
      </c>
      <c r="D274">
        <v>2720144</v>
      </c>
      <c r="E274">
        <v>4</v>
      </c>
    </row>
    <row r="275" spans="1:5" x14ac:dyDescent="0.3">
      <c r="A275" s="3">
        <v>44215</v>
      </c>
      <c r="B275" t="s">
        <v>75</v>
      </c>
      <c r="C275" t="s">
        <v>80</v>
      </c>
      <c r="D275">
        <v>2761544</v>
      </c>
      <c r="E275">
        <v>2</v>
      </c>
    </row>
    <row r="276" spans="1:5" x14ac:dyDescent="0.3">
      <c r="A276" s="3">
        <v>44215</v>
      </c>
      <c r="B276" t="s">
        <v>75</v>
      </c>
      <c r="C276" t="s">
        <v>81</v>
      </c>
      <c r="D276">
        <v>2765557</v>
      </c>
      <c r="E276">
        <v>2</v>
      </c>
    </row>
    <row r="277" spans="1:5" x14ac:dyDescent="0.3">
      <c r="A277" s="3">
        <v>44258</v>
      </c>
      <c r="B277" t="s">
        <v>67</v>
      </c>
      <c r="C277" t="s">
        <v>79</v>
      </c>
      <c r="D277">
        <v>2740661</v>
      </c>
      <c r="E277">
        <v>4</v>
      </c>
    </row>
    <row r="278" spans="1:5" x14ac:dyDescent="0.3">
      <c r="A278" s="3">
        <v>44258</v>
      </c>
      <c r="B278" t="s">
        <v>67</v>
      </c>
      <c r="C278" t="s">
        <v>80</v>
      </c>
      <c r="D278">
        <v>2784295</v>
      </c>
      <c r="E278">
        <v>2</v>
      </c>
    </row>
    <row r="279" spans="1:5" x14ac:dyDescent="0.3">
      <c r="A279" s="3">
        <v>44258</v>
      </c>
      <c r="B279" t="s">
        <v>67</v>
      </c>
      <c r="C279" t="s">
        <v>81</v>
      </c>
      <c r="D279">
        <v>2791418</v>
      </c>
      <c r="E279">
        <v>2</v>
      </c>
    </row>
    <row r="280" spans="1:5" x14ac:dyDescent="0.3">
      <c r="A280" s="3">
        <v>44258</v>
      </c>
      <c r="B280" t="s">
        <v>67</v>
      </c>
      <c r="C280" t="s">
        <v>82</v>
      </c>
      <c r="D280">
        <v>2779077</v>
      </c>
      <c r="E280">
        <v>2</v>
      </c>
    </row>
    <row r="281" spans="1:5" x14ac:dyDescent="0.3">
      <c r="A281" s="3">
        <v>44265</v>
      </c>
      <c r="B281" t="s">
        <v>69</v>
      </c>
      <c r="C281" t="s">
        <v>79</v>
      </c>
      <c r="D281">
        <v>2740661</v>
      </c>
      <c r="E281">
        <v>4</v>
      </c>
    </row>
    <row r="282" spans="1:5" x14ac:dyDescent="0.3">
      <c r="A282" s="3">
        <v>44265</v>
      </c>
      <c r="B282" t="s">
        <v>69</v>
      </c>
      <c r="C282" t="s">
        <v>80</v>
      </c>
      <c r="D282">
        <v>2784295</v>
      </c>
      <c r="E282">
        <v>2</v>
      </c>
    </row>
    <row r="283" spans="1:5" x14ac:dyDescent="0.3">
      <c r="A283" s="3">
        <v>44265</v>
      </c>
      <c r="B283" t="s">
        <v>69</v>
      </c>
      <c r="C283" t="s">
        <v>81</v>
      </c>
      <c r="D283">
        <v>2791418</v>
      </c>
      <c r="E283">
        <v>2</v>
      </c>
    </row>
    <row r="284" spans="1:5" x14ac:dyDescent="0.3">
      <c r="A284" s="3">
        <v>44265</v>
      </c>
      <c r="B284" t="s">
        <v>69</v>
      </c>
      <c r="C284" t="s">
        <v>82</v>
      </c>
      <c r="D284">
        <v>2740675</v>
      </c>
      <c r="E284">
        <v>4</v>
      </c>
    </row>
    <row r="285" spans="1:5" x14ac:dyDescent="0.3">
      <c r="A285" s="3">
        <v>44287</v>
      </c>
      <c r="B285" t="s">
        <v>4</v>
      </c>
      <c r="C285" t="s">
        <v>79</v>
      </c>
      <c r="D285">
        <v>2801838</v>
      </c>
      <c r="E285">
        <v>2</v>
      </c>
    </row>
    <row r="286" spans="1:5" x14ac:dyDescent="0.3">
      <c r="A286" s="3">
        <v>44287</v>
      </c>
      <c r="B286" t="s">
        <v>4</v>
      </c>
      <c r="C286" t="s">
        <v>80</v>
      </c>
      <c r="D286">
        <v>2807616</v>
      </c>
      <c r="E286">
        <v>2</v>
      </c>
    </row>
    <row r="287" spans="1:5" x14ac:dyDescent="0.3">
      <c r="A287" s="3">
        <v>44287</v>
      </c>
      <c r="B287" t="s">
        <v>4</v>
      </c>
      <c r="C287" t="s">
        <v>80</v>
      </c>
      <c r="D287">
        <v>2797970</v>
      </c>
      <c r="E287">
        <v>2</v>
      </c>
    </row>
    <row r="288" spans="1:5" x14ac:dyDescent="0.3">
      <c r="A288" s="3">
        <v>44287</v>
      </c>
      <c r="B288" t="s">
        <v>4</v>
      </c>
      <c r="C288" t="s">
        <v>81</v>
      </c>
      <c r="D288">
        <v>2791418</v>
      </c>
      <c r="E288">
        <v>2</v>
      </c>
    </row>
    <row r="289" spans="1:5" x14ac:dyDescent="0.3">
      <c r="A289" s="3">
        <v>44287</v>
      </c>
      <c r="B289" t="s">
        <v>4</v>
      </c>
      <c r="C289" t="s">
        <v>82</v>
      </c>
      <c r="D289">
        <v>2805133</v>
      </c>
      <c r="E289">
        <v>2</v>
      </c>
    </row>
    <row r="290" spans="1:5" x14ac:dyDescent="0.3">
      <c r="A290" s="3">
        <v>44293</v>
      </c>
      <c r="B290" t="s">
        <v>5</v>
      </c>
      <c r="C290" t="s">
        <v>80</v>
      </c>
      <c r="D290">
        <v>2807616</v>
      </c>
      <c r="E290">
        <v>2</v>
      </c>
    </row>
    <row r="291" spans="1:5" x14ac:dyDescent="0.3">
      <c r="A291" s="3">
        <v>44293</v>
      </c>
      <c r="B291" t="s">
        <v>5</v>
      </c>
      <c r="C291" t="s">
        <v>81</v>
      </c>
      <c r="D291">
        <v>2801094</v>
      </c>
      <c r="E291">
        <v>2</v>
      </c>
    </row>
    <row r="292" spans="1:5" x14ac:dyDescent="0.3">
      <c r="A292" s="3">
        <v>44293</v>
      </c>
      <c r="B292" t="s">
        <v>5</v>
      </c>
      <c r="C292" t="s">
        <v>82</v>
      </c>
      <c r="D292">
        <v>2805133</v>
      </c>
      <c r="E292">
        <v>2</v>
      </c>
    </row>
    <row r="293" spans="1:5" x14ac:dyDescent="0.3">
      <c r="A293" s="3">
        <v>44315</v>
      </c>
      <c r="B293" t="s">
        <v>9</v>
      </c>
      <c r="C293" t="s">
        <v>80</v>
      </c>
      <c r="D293">
        <v>2807616</v>
      </c>
      <c r="E293">
        <v>2</v>
      </c>
    </row>
    <row r="294" spans="1:5" x14ac:dyDescent="0.3">
      <c r="A294" s="3">
        <v>44315</v>
      </c>
      <c r="B294" t="s">
        <v>9</v>
      </c>
      <c r="C294" t="s">
        <v>81</v>
      </c>
      <c r="D294">
        <v>2801094</v>
      </c>
      <c r="E294">
        <v>2</v>
      </c>
    </row>
    <row r="295" spans="1:5" x14ac:dyDescent="0.3">
      <c r="A295" s="3">
        <v>44315</v>
      </c>
      <c r="B295" t="s">
        <v>9</v>
      </c>
      <c r="C295" t="s">
        <v>82</v>
      </c>
      <c r="D295">
        <v>2805133</v>
      </c>
      <c r="E295">
        <v>2</v>
      </c>
    </row>
  </sheetData>
  <autoFilter ref="A1:E295" xr:uid="{A522389A-5D5B-4A5F-B027-CBBE2E5235EA}">
    <sortState xmlns:xlrd2="http://schemas.microsoft.com/office/spreadsheetml/2017/richdata2" ref="A2:E295">
      <sortCondition ref="A1:A295"/>
    </sortState>
  </autoFilter>
  <mergeCells count="1">
    <mergeCell ref="N1:Q1"/>
  </mergeCell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CC065-E0A1-47CC-A2B8-F867AE96220D}">
  <sheetPr>
    <tabColor theme="1"/>
  </sheetPr>
  <dimension ref="A1:O61"/>
  <sheetViews>
    <sheetView topLeftCell="E1" workbookViewId="0">
      <selection activeCell="N16" sqref="N16"/>
    </sheetView>
  </sheetViews>
  <sheetFormatPr defaultRowHeight="14.4" x14ac:dyDescent="0.3"/>
  <cols>
    <col min="1" max="1" width="10.109375" style="22" bestFit="1" customWidth="1"/>
    <col min="4" max="4" width="15.109375" bestFit="1" customWidth="1"/>
    <col min="5" max="5" width="16.88671875" bestFit="1" customWidth="1"/>
    <col min="6" max="10" width="5" bestFit="1" customWidth="1"/>
    <col min="11" max="11" width="13.77734375" bestFit="1" customWidth="1"/>
    <col min="12" max="12" width="3" customWidth="1"/>
    <col min="14" max="14" width="7.21875" bestFit="1" customWidth="1"/>
    <col min="15" max="15" width="12.33203125" bestFit="1" customWidth="1"/>
  </cols>
  <sheetData>
    <row r="1" spans="1:15" x14ac:dyDescent="0.3">
      <c r="A1" s="21" t="s">
        <v>96</v>
      </c>
      <c r="B1" s="1" t="s">
        <v>97</v>
      </c>
      <c r="D1" s="4" t="s">
        <v>119</v>
      </c>
      <c r="E1" s="4" t="s">
        <v>86</v>
      </c>
      <c r="M1" s="13" t="s">
        <v>121</v>
      </c>
      <c r="N1" s="14" t="s">
        <v>122</v>
      </c>
      <c r="O1" s="15" t="s">
        <v>87</v>
      </c>
    </row>
    <row r="2" spans="1:15" x14ac:dyDescent="0.3">
      <c r="A2" s="22">
        <v>42491</v>
      </c>
      <c r="B2">
        <v>8</v>
      </c>
      <c r="D2" s="4" t="s">
        <v>84</v>
      </c>
      <c r="E2" t="s">
        <v>120</v>
      </c>
      <c r="F2" t="s">
        <v>98</v>
      </c>
      <c r="G2" t="s">
        <v>110</v>
      </c>
      <c r="H2" t="s">
        <v>116</v>
      </c>
      <c r="I2" t="s">
        <v>117</v>
      </c>
      <c r="J2" t="s">
        <v>118</v>
      </c>
      <c r="K2" t="s">
        <v>85</v>
      </c>
      <c r="M2" s="7">
        <v>1</v>
      </c>
      <c r="N2" s="8">
        <f>AVERAGE(F4:J4)</f>
        <v>17.8</v>
      </c>
      <c r="O2" s="9">
        <f>_xlfn.STDEV.P(F4:J4)</f>
        <v>9.1738759529437726</v>
      </c>
    </row>
    <row r="3" spans="1:15" x14ac:dyDescent="0.3">
      <c r="A3" s="22">
        <v>42522</v>
      </c>
      <c r="B3">
        <v>27</v>
      </c>
      <c r="D3" s="5" t="s">
        <v>111</v>
      </c>
      <c r="E3" s="6"/>
      <c r="F3" s="6">
        <v>50</v>
      </c>
      <c r="G3" s="6">
        <v>75</v>
      </c>
      <c r="H3" s="6">
        <v>75</v>
      </c>
      <c r="I3" s="6">
        <v>39</v>
      </c>
      <c r="J3" s="6">
        <v>35</v>
      </c>
      <c r="K3" s="6">
        <v>274</v>
      </c>
      <c r="M3" s="7">
        <v>2</v>
      </c>
      <c r="N3" s="8">
        <f t="shared" ref="N3" si="0">AVERAGE(F5:J5)</f>
        <v>15.6</v>
      </c>
      <c r="O3" s="9">
        <f t="shared" ref="O3:O4" si="1">_xlfn.STDEV.P(F5:J5)</f>
        <v>3.0724582991474434</v>
      </c>
    </row>
    <row r="4" spans="1:15" x14ac:dyDescent="0.3">
      <c r="A4" s="22">
        <v>42552</v>
      </c>
      <c r="B4">
        <v>29</v>
      </c>
      <c r="D4" s="20" t="s">
        <v>112</v>
      </c>
      <c r="E4" s="6"/>
      <c r="F4" s="6">
        <v>20</v>
      </c>
      <c r="G4" s="6">
        <v>26</v>
      </c>
      <c r="H4" s="6">
        <v>27</v>
      </c>
      <c r="I4" s="6">
        <v>14</v>
      </c>
      <c r="J4" s="6">
        <v>2</v>
      </c>
      <c r="K4" s="6">
        <v>89</v>
      </c>
      <c r="M4" s="7">
        <v>3</v>
      </c>
      <c r="N4" s="8">
        <f>AVERAGE(F6:J6)</f>
        <v>21.4</v>
      </c>
      <c r="O4" s="9">
        <f t="shared" si="1"/>
        <v>9.1345497973353886</v>
      </c>
    </row>
    <row r="5" spans="1:15" x14ac:dyDescent="0.3">
      <c r="A5" s="22">
        <v>42583</v>
      </c>
      <c r="B5">
        <v>26</v>
      </c>
      <c r="D5" s="20" t="s">
        <v>113</v>
      </c>
      <c r="E5" s="6"/>
      <c r="F5" s="6">
        <v>19</v>
      </c>
      <c r="G5" s="6">
        <v>14</v>
      </c>
      <c r="H5" s="6">
        <v>19</v>
      </c>
      <c r="I5" s="6">
        <v>11</v>
      </c>
      <c r="J5" s="6">
        <v>15</v>
      </c>
      <c r="K5" s="6">
        <v>78</v>
      </c>
      <c r="M5" s="7">
        <v>4</v>
      </c>
      <c r="N5" s="8">
        <f>AVERAGE(F8:J8)</f>
        <v>17.399999999999999</v>
      </c>
      <c r="O5" s="9">
        <f>_xlfn.STDEV.P(F8:J8)</f>
        <v>10.071742649611338</v>
      </c>
    </row>
    <row r="6" spans="1:15" x14ac:dyDescent="0.3">
      <c r="A6" s="22">
        <v>42614</v>
      </c>
      <c r="B6">
        <v>5</v>
      </c>
      <c r="D6" s="20" t="s">
        <v>114</v>
      </c>
      <c r="E6" s="6"/>
      <c r="F6" s="6">
        <v>11</v>
      </c>
      <c r="G6" s="6">
        <v>35</v>
      </c>
      <c r="H6" s="6">
        <v>29</v>
      </c>
      <c r="I6" s="6">
        <v>14</v>
      </c>
      <c r="J6" s="6">
        <v>18</v>
      </c>
      <c r="K6" s="6">
        <v>107</v>
      </c>
      <c r="M6" s="7">
        <v>5</v>
      </c>
      <c r="N6" s="8">
        <f>AVERAGE(E9:I9)</f>
        <v>16.8</v>
      </c>
      <c r="O6" s="9">
        <f>_xlfn.STDEV.P(E9:I9)</f>
        <v>6.2417946137308942</v>
      </c>
    </row>
    <row r="7" spans="1:15" x14ac:dyDescent="0.3">
      <c r="A7" s="22">
        <v>42644</v>
      </c>
      <c r="B7">
        <v>22</v>
      </c>
      <c r="D7" s="5" t="s">
        <v>99</v>
      </c>
      <c r="E7" s="6">
        <v>35</v>
      </c>
      <c r="F7" s="6">
        <v>57</v>
      </c>
      <c r="G7" s="6">
        <v>65</v>
      </c>
      <c r="H7" s="6">
        <v>62</v>
      </c>
      <c r="I7" s="6">
        <v>33</v>
      </c>
      <c r="J7" s="6">
        <v>9</v>
      </c>
      <c r="K7" s="6">
        <v>261</v>
      </c>
      <c r="M7" s="7">
        <v>6</v>
      </c>
      <c r="N7" s="8">
        <f t="shared" ref="N7" si="2">AVERAGE(E10:I10)</f>
        <v>18</v>
      </c>
      <c r="O7" s="9">
        <f t="shared" ref="O7" si="3">_xlfn.STDEV.P(E10:I10)</f>
        <v>6.6932802122726045</v>
      </c>
    </row>
    <row r="8" spans="1:15" x14ac:dyDescent="0.3">
      <c r="A8" s="22">
        <v>42675</v>
      </c>
      <c r="B8">
        <v>15</v>
      </c>
      <c r="D8" s="20" t="s">
        <v>115</v>
      </c>
      <c r="E8" s="6"/>
      <c r="F8" s="6">
        <v>15</v>
      </c>
      <c r="G8" s="6">
        <v>21</v>
      </c>
      <c r="H8" s="6">
        <v>35</v>
      </c>
      <c r="I8" s="6">
        <v>7</v>
      </c>
      <c r="J8" s="6">
        <v>9</v>
      </c>
      <c r="K8" s="6">
        <v>87</v>
      </c>
      <c r="M8" s="7">
        <v>7</v>
      </c>
      <c r="N8" s="8">
        <f>AVERAGE(E12:I12)</f>
        <v>22.8</v>
      </c>
      <c r="O8" s="9">
        <f>_xlfn.STDEV.P(E12:I12)</f>
        <v>4.5782092569038388</v>
      </c>
    </row>
    <row r="9" spans="1:15" x14ac:dyDescent="0.3">
      <c r="A9" s="22">
        <v>42705</v>
      </c>
      <c r="B9">
        <v>15</v>
      </c>
      <c r="D9" s="20" t="s">
        <v>100</v>
      </c>
      <c r="E9" s="6">
        <v>8</v>
      </c>
      <c r="F9" s="6">
        <v>27</v>
      </c>
      <c r="G9" s="6">
        <v>19</v>
      </c>
      <c r="H9" s="6">
        <v>16</v>
      </c>
      <c r="I9" s="6">
        <v>14</v>
      </c>
      <c r="J9" s="6"/>
      <c r="K9" s="6">
        <v>84</v>
      </c>
      <c r="M9" s="7">
        <v>8</v>
      </c>
      <c r="N9" s="8">
        <f>AVERAGE(E13:I13)</f>
        <v>25.8</v>
      </c>
      <c r="O9" s="9">
        <f>_xlfn.STDEV.P(E13:I13)</f>
        <v>2.1354156504062622</v>
      </c>
    </row>
    <row r="10" spans="1:15" x14ac:dyDescent="0.3">
      <c r="A10" s="22">
        <v>42736</v>
      </c>
      <c r="B10">
        <v>20</v>
      </c>
      <c r="D10" s="20" t="s">
        <v>101</v>
      </c>
      <c r="E10" s="6">
        <v>27</v>
      </c>
      <c r="F10" s="6">
        <v>15</v>
      </c>
      <c r="G10" s="6">
        <v>25</v>
      </c>
      <c r="H10" s="6">
        <v>11</v>
      </c>
      <c r="I10" s="6">
        <v>12</v>
      </c>
      <c r="J10" s="6"/>
      <c r="K10" s="6">
        <v>90</v>
      </c>
      <c r="M10" s="7">
        <v>9</v>
      </c>
      <c r="N10" s="8">
        <f>AVERAGE(E14:I14)</f>
        <v>19.8</v>
      </c>
      <c r="O10" s="9">
        <f>_xlfn.STDEV.P(E14:I14)</f>
        <v>9.5791440118624376</v>
      </c>
    </row>
    <row r="11" spans="1:15" x14ac:dyDescent="0.3">
      <c r="A11" s="22">
        <v>42767</v>
      </c>
      <c r="B11">
        <v>19</v>
      </c>
      <c r="D11" s="5" t="s">
        <v>102</v>
      </c>
      <c r="E11" s="6">
        <v>60</v>
      </c>
      <c r="F11" s="6">
        <v>80</v>
      </c>
      <c r="G11" s="6">
        <v>75</v>
      </c>
      <c r="H11" s="6">
        <v>68</v>
      </c>
      <c r="I11" s="6">
        <v>59</v>
      </c>
      <c r="J11" s="6"/>
      <c r="K11" s="6">
        <v>342</v>
      </c>
      <c r="M11" s="7">
        <v>10</v>
      </c>
      <c r="N11" s="8">
        <f>AVERAGE(E16:I16)</f>
        <v>22</v>
      </c>
      <c r="O11" s="9">
        <f>_xlfn.STDEV.P(E16:I16)</f>
        <v>6.2289646009589745</v>
      </c>
    </row>
    <row r="12" spans="1:15" x14ac:dyDescent="0.3">
      <c r="A12" s="22">
        <v>42795</v>
      </c>
      <c r="B12">
        <v>11</v>
      </c>
      <c r="D12" s="20" t="s">
        <v>103</v>
      </c>
      <c r="E12" s="6">
        <v>29</v>
      </c>
      <c r="F12" s="6">
        <v>27</v>
      </c>
      <c r="G12" s="6">
        <v>19</v>
      </c>
      <c r="H12" s="6">
        <v>17</v>
      </c>
      <c r="I12" s="6">
        <v>22</v>
      </c>
      <c r="J12" s="6"/>
      <c r="K12" s="6">
        <v>114</v>
      </c>
      <c r="M12" s="7">
        <v>11</v>
      </c>
      <c r="N12" s="8">
        <f>AVERAGE(E17:I17)</f>
        <v>19.2</v>
      </c>
      <c r="O12" s="9">
        <f>_xlfn.STDEV.P(E17:I17)</f>
        <v>5.0358713248056688</v>
      </c>
    </row>
    <row r="13" spans="1:15" x14ac:dyDescent="0.3">
      <c r="A13" s="22">
        <v>42826</v>
      </c>
      <c r="B13">
        <v>15</v>
      </c>
      <c r="D13" s="20" t="s">
        <v>104</v>
      </c>
      <c r="E13" s="6">
        <v>26</v>
      </c>
      <c r="F13" s="6">
        <v>23</v>
      </c>
      <c r="G13" s="6">
        <v>27</v>
      </c>
      <c r="H13" s="6">
        <v>29</v>
      </c>
      <c r="I13" s="6">
        <v>24</v>
      </c>
      <c r="J13" s="6"/>
      <c r="K13" s="6">
        <v>129</v>
      </c>
      <c r="M13" s="10">
        <v>12</v>
      </c>
      <c r="N13" s="11">
        <f>AVERAGE(E18:I18)</f>
        <v>18.2</v>
      </c>
      <c r="O13" s="12">
        <f>_xlfn.STDEV.P(E18:I18)</f>
        <v>5.0754310161798086</v>
      </c>
    </row>
    <row r="14" spans="1:15" x14ac:dyDescent="0.3">
      <c r="A14" s="22">
        <v>42856</v>
      </c>
      <c r="B14">
        <v>27</v>
      </c>
      <c r="D14" s="20" t="s">
        <v>105</v>
      </c>
      <c r="E14" s="6">
        <v>5</v>
      </c>
      <c r="F14" s="6">
        <v>30</v>
      </c>
      <c r="G14" s="6">
        <v>29</v>
      </c>
      <c r="H14" s="6">
        <v>22</v>
      </c>
      <c r="I14" s="6">
        <v>13</v>
      </c>
      <c r="J14" s="6"/>
      <c r="K14" s="6">
        <v>99</v>
      </c>
    </row>
    <row r="15" spans="1:15" x14ac:dyDescent="0.3">
      <c r="A15" s="22">
        <v>42887</v>
      </c>
      <c r="B15">
        <v>15</v>
      </c>
      <c r="D15" s="5" t="s">
        <v>106</v>
      </c>
      <c r="E15" s="6">
        <v>52</v>
      </c>
      <c r="F15" s="6">
        <v>77</v>
      </c>
      <c r="G15" s="6">
        <v>68</v>
      </c>
      <c r="H15" s="6">
        <v>62</v>
      </c>
      <c r="I15" s="6">
        <v>38</v>
      </c>
      <c r="J15" s="6"/>
      <c r="K15" s="6">
        <v>297</v>
      </c>
    </row>
    <row r="16" spans="1:15" x14ac:dyDescent="0.3">
      <c r="A16" s="22">
        <v>42917</v>
      </c>
      <c r="B16">
        <v>27</v>
      </c>
      <c r="D16" s="20" t="s">
        <v>107</v>
      </c>
      <c r="E16" s="6">
        <v>22</v>
      </c>
      <c r="F16" s="6">
        <v>29</v>
      </c>
      <c r="G16" s="6">
        <v>28</v>
      </c>
      <c r="H16" s="6">
        <v>19</v>
      </c>
      <c r="I16" s="6">
        <v>12</v>
      </c>
      <c r="J16" s="6"/>
      <c r="K16" s="6">
        <v>110</v>
      </c>
    </row>
    <row r="17" spans="1:11" x14ac:dyDescent="0.3">
      <c r="A17" s="22">
        <v>42948</v>
      </c>
      <c r="B17">
        <v>23</v>
      </c>
      <c r="D17" s="20" t="s">
        <v>108</v>
      </c>
      <c r="E17" s="6">
        <v>15</v>
      </c>
      <c r="F17" s="6">
        <v>20</v>
      </c>
      <c r="G17" s="6">
        <v>24</v>
      </c>
      <c r="H17" s="6">
        <v>25</v>
      </c>
      <c r="I17" s="6">
        <v>12</v>
      </c>
      <c r="J17" s="6"/>
      <c r="K17" s="6">
        <v>96</v>
      </c>
    </row>
    <row r="18" spans="1:11" x14ac:dyDescent="0.3">
      <c r="A18" s="22">
        <v>42979</v>
      </c>
      <c r="B18">
        <v>30</v>
      </c>
      <c r="D18" s="20" t="s">
        <v>109</v>
      </c>
      <c r="E18" s="6">
        <v>15</v>
      </c>
      <c r="F18" s="6">
        <v>28</v>
      </c>
      <c r="G18" s="6">
        <v>16</v>
      </c>
      <c r="H18" s="6">
        <v>18</v>
      </c>
      <c r="I18" s="6">
        <v>14</v>
      </c>
      <c r="J18" s="6"/>
      <c r="K18" s="6">
        <v>91</v>
      </c>
    </row>
    <row r="19" spans="1:11" x14ac:dyDescent="0.3">
      <c r="A19" s="22">
        <v>43009</v>
      </c>
      <c r="B19">
        <v>29</v>
      </c>
      <c r="D19" s="5" t="s">
        <v>85</v>
      </c>
      <c r="E19" s="6">
        <v>147</v>
      </c>
      <c r="F19" s="6">
        <v>264</v>
      </c>
      <c r="G19" s="6">
        <v>283</v>
      </c>
      <c r="H19" s="6">
        <v>267</v>
      </c>
      <c r="I19" s="6">
        <v>169</v>
      </c>
      <c r="J19" s="6">
        <v>44</v>
      </c>
      <c r="K19" s="6">
        <v>1174</v>
      </c>
    </row>
    <row r="20" spans="1:11" x14ac:dyDescent="0.3">
      <c r="A20" s="22">
        <v>43040</v>
      </c>
      <c r="B20">
        <v>20</v>
      </c>
    </row>
    <row r="21" spans="1:11" x14ac:dyDescent="0.3">
      <c r="A21" s="22">
        <v>43070</v>
      </c>
      <c r="B21">
        <v>28</v>
      </c>
    </row>
    <row r="22" spans="1:11" x14ac:dyDescent="0.3">
      <c r="A22" s="22">
        <v>43101</v>
      </c>
      <c r="B22">
        <v>26</v>
      </c>
    </row>
    <row r="23" spans="1:11" x14ac:dyDescent="0.3">
      <c r="A23" s="22">
        <v>43132</v>
      </c>
      <c r="B23">
        <v>14</v>
      </c>
    </row>
    <row r="24" spans="1:11" x14ac:dyDescent="0.3">
      <c r="A24" s="22">
        <v>43160</v>
      </c>
      <c r="B24">
        <v>35</v>
      </c>
    </row>
    <row r="25" spans="1:11" x14ac:dyDescent="0.3">
      <c r="A25" s="22">
        <v>43191</v>
      </c>
      <c r="B25">
        <v>21</v>
      </c>
    </row>
    <row r="26" spans="1:11" x14ac:dyDescent="0.3">
      <c r="A26" s="22">
        <v>43221</v>
      </c>
      <c r="B26">
        <v>19</v>
      </c>
    </row>
    <row r="27" spans="1:11" x14ac:dyDescent="0.3">
      <c r="A27" s="22">
        <v>43252</v>
      </c>
      <c r="B27">
        <v>25</v>
      </c>
    </row>
    <row r="28" spans="1:11" x14ac:dyDescent="0.3">
      <c r="A28" s="22">
        <v>43282</v>
      </c>
      <c r="B28">
        <v>19</v>
      </c>
    </row>
    <row r="29" spans="1:11" x14ac:dyDescent="0.3">
      <c r="A29" s="22">
        <v>43313</v>
      </c>
      <c r="B29">
        <v>27</v>
      </c>
    </row>
    <row r="30" spans="1:11" x14ac:dyDescent="0.3">
      <c r="A30" s="22">
        <v>43344</v>
      </c>
      <c r="B30">
        <v>29</v>
      </c>
    </row>
    <row r="31" spans="1:11" x14ac:dyDescent="0.3">
      <c r="A31" s="22">
        <v>43374</v>
      </c>
      <c r="B31">
        <v>28</v>
      </c>
    </row>
    <row r="32" spans="1:11" x14ac:dyDescent="0.3">
      <c r="A32" s="22">
        <v>43405</v>
      </c>
      <c r="B32">
        <v>24</v>
      </c>
    </row>
    <row r="33" spans="1:2" x14ac:dyDescent="0.3">
      <c r="A33" s="22">
        <v>43435</v>
      </c>
      <c r="B33">
        <v>16</v>
      </c>
    </row>
    <row r="34" spans="1:2" x14ac:dyDescent="0.3">
      <c r="A34" s="22">
        <v>43466</v>
      </c>
      <c r="B34">
        <v>27</v>
      </c>
    </row>
    <row r="35" spans="1:2" x14ac:dyDescent="0.3">
      <c r="A35" s="22">
        <v>43497</v>
      </c>
      <c r="B35">
        <v>19</v>
      </c>
    </row>
    <row r="36" spans="1:2" x14ac:dyDescent="0.3">
      <c r="A36" s="22">
        <v>43525</v>
      </c>
      <c r="B36">
        <v>29</v>
      </c>
    </row>
    <row r="37" spans="1:2" x14ac:dyDescent="0.3">
      <c r="A37" s="22">
        <v>43556</v>
      </c>
      <c r="B37">
        <v>35</v>
      </c>
    </row>
    <row r="38" spans="1:2" x14ac:dyDescent="0.3">
      <c r="A38" s="22">
        <v>43586</v>
      </c>
      <c r="B38">
        <v>16</v>
      </c>
    </row>
    <row r="39" spans="1:2" x14ac:dyDescent="0.3">
      <c r="A39" s="22">
        <v>43617</v>
      </c>
      <c r="B39">
        <v>11</v>
      </c>
    </row>
    <row r="40" spans="1:2" x14ac:dyDescent="0.3">
      <c r="A40" s="22">
        <v>43647</v>
      </c>
      <c r="B40">
        <v>17</v>
      </c>
    </row>
    <row r="41" spans="1:2" x14ac:dyDescent="0.3">
      <c r="A41" s="22">
        <v>43678</v>
      </c>
      <c r="B41">
        <v>29</v>
      </c>
    </row>
    <row r="42" spans="1:2" x14ac:dyDescent="0.3">
      <c r="A42" s="22">
        <v>43709</v>
      </c>
      <c r="B42">
        <v>22</v>
      </c>
    </row>
    <row r="43" spans="1:2" x14ac:dyDescent="0.3">
      <c r="A43" s="22">
        <v>43739</v>
      </c>
      <c r="B43">
        <v>19</v>
      </c>
    </row>
    <row r="44" spans="1:2" x14ac:dyDescent="0.3">
      <c r="A44" s="22">
        <v>43770</v>
      </c>
      <c r="B44">
        <v>25</v>
      </c>
    </row>
    <row r="45" spans="1:2" x14ac:dyDescent="0.3">
      <c r="A45" s="22">
        <v>43800</v>
      </c>
      <c r="B45">
        <v>18</v>
      </c>
    </row>
    <row r="46" spans="1:2" x14ac:dyDescent="0.3">
      <c r="A46" s="22">
        <v>43831</v>
      </c>
      <c r="B46">
        <v>14</v>
      </c>
    </row>
    <row r="47" spans="1:2" x14ac:dyDescent="0.3">
      <c r="A47" s="22">
        <v>43862</v>
      </c>
      <c r="B47">
        <v>11</v>
      </c>
    </row>
    <row r="48" spans="1:2" x14ac:dyDescent="0.3">
      <c r="A48" s="22">
        <v>43891</v>
      </c>
      <c r="B48">
        <v>14</v>
      </c>
    </row>
    <row r="49" spans="1:2" x14ac:dyDescent="0.3">
      <c r="A49" s="22">
        <v>43922</v>
      </c>
      <c r="B49">
        <v>7</v>
      </c>
    </row>
    <row r="50" spans="1:2" x14ac:dyDescent="0.3">
      <c r="A50" s="22">
        <v>43952</v>
      </c>
      <c r="B50">
        <v>14</v>
      </c>
    </row>
    <row r="51" spans="1:2" x14ac:dyDescent="0.3">
      <c r="A51" s="22">
        <v>43983</v>
      </c>
      <c r="B51">
        <v>12</v>
      </c>
    </row>
    <row r="52" spans="1:2" x14ac:dyDescent="0.3">
      <c r="A52" s="22">
        <v>44013</v>
      </c>
      <c r="B52">
        <v>22</v>
      </c>
    </row>
    <row r="53" spans="1:2" x14ac:dyDescent="0.3">
      <c r="A53" s="22">
        <v>44044</v>
      </c>
      <c r="B53">
        <v>24</v>
      </c>
    </row>
    <row r="54" spans="1:2" x14ac:dyDescent="0.3">
      <c r="A54" s="22">
        <v>44075</v>
      </c>
      <c r="B54">
        <v>13</v>
      </c>
    </row>
    <row r="55" spans="1:2" x14ac:dyDescent="0.3">
      <c r="A55" s="22">
        <v>44105</v>
      </c>
      <c r="B55">
        <v>12</v>
      </c>
    </row>
    <row r="56" spans="1:2" x14ac:dyDescent="0.3">
      <c r="A56" s="22">
        <v>44136</v>
      </c>
      <c r="B56">
        <v>12</v>
      </c>
    </row>
    <row r="57" spans="1:2" x14ac:dyDescent="0.3">
      <c r="A57" s="22">
        <v>44166</v>
      </c>
      <c r="B57">
        <v>14</v>
      </c>
    </row>
    <row r="58" spans="1:2" x14ac:dyDescent="0.3">
      <c r="A58" s="22">
        <v>44197</v>
      </c>
      <c r="B58">
        <v>2</v>
      </c>
    </row>
    <row r="59" spans="1:2" x14ac:dyDescent="0.3">
      <c r="A59" s="22">
        <v>44228</v>
      </c>
      <c r="B59">
        <v>15</v>
      </c>
    </row>
    <row r="60" spans="1:2" x14ac:dyDescent="0.3">
      <c r="A60" s="22">
        <v>44256</v>
      </c>
      <c r="B60">
        <v>18</v>
      </c>
    </row>
    <row r="61" spans="1:2" x14ac:dyDescent="0.3">
      <c r="A61" s="22">
        <v>44287</v>
      </c>
      <c r="B61">
        <v>9</v>
      </c>
    </row>
  </sheetData>
  <phoneticPr fontId="6" type="noConversion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AE8C0-653E-41F5-9A80-9252089E6F83}">
  <sheetPr>
    <tabColor rgb="FF00B0F0"/>
  </sheetPr>
  <dimension ref="A1:O61"/>
  <sheetViews>
    <sheetView topLeftCell="E1" workbookViewId="0">
      <selection activeCell="N16" sqref="N16"/>
    </sheetView>
  </sheetViews>
  <sheetFormatPr defaultRowHeight="14.4" x14ac:dyDescent="0.3"/>
  <cols>
    <col min="1" max="1" width="10.109375" style="22" bestFit="1" customWidth="1"/>
    <col min="4" max="4" width="15.109375" bestFit="1" customWidth="1"/>
    <col min="5" max="5" width="16.88671875" bestFit="1" customWidth="1"/>
    <col min="6" max="10" width="5" bestFit="1" customWidth="1"/>
    <col min="11" max="11" width="13.77734375" bestFit="1" customWidth="1"/>
    <col min="12" max="12" width="3.6640625" customWidth="1"/>
    <col min="14" max="14" width="7.21875" bestFit="1" customWidth="1"/>
    <col min="15" max="15" width="12.33203125" bestFit="1" customWidth="1"/>
  </cols>
  <sheetData>
    <row r="1" spans="1:15" x14ac:dyDescent="0.3">
      <c r="A1" s="21" t="s">
        <v>96</v>
      </c>
      <c r="B1" s="1" t="s">
        <v>97</v>
      </c>
      <c r="D1" s="4" t="s">
        <v>119</v>
      </c>
      <c r="E1" s="4" t="s">
        <v>86</v>
      </c>
      <c r="M1" s="13" t="s">
        <v>121</v>
      </c>
      <c r="N1" s="14" t="s">
        <v>122</v>
      </c>
      <c r="O1" s="15" t="s">
        <v>87</v>
      </c>
    </row>
    <row r="2" spans="1:15" x14ac:dyDescent="0.3">
      <c r="A2" s="22">
        <v>42491</v>
      </c>
      <c r="B2">
        <v>16</v>
      </c>
      <c r="D2" s="4" t="s">
        <v>84</v>
      </c>
      <c r="E2" t="s">
        <v>120</v>
      </c>
      <c r="F2" t="s">
        <v>98</v>
      </c>
      <c r="G2" t="s">
        <v>110</v>
      </c>
      <c r="H2" t="s">
        <v>116</v>
      </c>
      <c r="I2" t="s">
        <v>117</v>
      </c>
      <c r="J2" t="s">
        <v>118</v>
      </c>
      <c r="K2" t="s">
        <v>85</v>
      </c>
      <c r="M2" s="7">
        <v>1</v>
      </c>
      <c r="N2" s="8">
        <f>AVERAGE(F4:J4)</f>
        <v>13.6</v>
      </c>
      <c r="O2" s="9">
        <f>_xlfn.STDEV.P(F4:J4)</f>
        <v>7.6052613367326174</v>
      </c>
    </row>
    <row r="3" spans="1:15" x14ac:dyDescent="0.3">
      <c r="A3" s="22">
        <v>42522</v>
      </c>
      <c r="B3">
        <v>11</v>
      </c>
      <c r="D3" s="5" t="s">
        <v>111</v>
      </c>
      <c r="E3" s="6"/>
      <c r="F3" s="6">
        <v>48</v>
      </c>
      <c r="G3" s="6">
        <v>70</v>
      </c>
      <c r="H3" s="6">
        <v>49</v>
      </c>
      <c r="I3" s="6">
        <v>29</v>
      </c>
      <c r="J3" s="6">
        <v>28</v>
      </c>
      <c r="K3" s="6">
        <v>224</v>
      </c>
      <c r="M3" s="7">
        <v>2</v>
      </c>
      <c r="N3" s="8">
        <f t="shared" ref="N3" si="0">AVERAGE(F5:J5)</f>
        <v>12.6</v>
      </c>
      <c r="O3" s="9">
        <f t="shared" ref="O3:O4" si="1">_xlfn.STDEV.P(F5:J5)</f>
        <v>0.79999999999999993</v>
      </c>
    </row>
    <row r="4" spans="1:15" x14ac:dyDescent="0.3">
      <c r="A4" s="22">
        <v>42552</v>
      </c>
      <c r="B4">
        <v>16</v>
      </c>
      <c r="D4" s="23" t="s">
        <v>112</v>
      </c>
      <c r="E4" s="6"/>
      <c r="F4" s="6">
        <v>15</v>
      </c>
      <c r="G4" s="6">
        <v>24</v>
      </c>
      <c r="H4" s="6">
        <v>19</v>
      </c>
      <c r="I4" s="6">
        <v>6</v>
      </c>
      <c r="J4" s="6">
        <v>4</v>
      </c>
      <c r="K4" s="6">
        <v>68</v>
      </c>
      <c r="M4" s="7">
        <v>3</v>
      </c>
      <c r="N4" s="8">
        <f>AVERAGE(F6:J6)</f>
        <v>18.600000000000001</v>
      </c>
      <c r="O4" s="9">
        <f t="shared" si="1"/>
        <v>7.9145435749637514</v>
      </c>
    </row>
    <row r="5" spans="1:15" x14ac:dyDescent="0.3">
      <c r="A5" s="22">
        <v>42583</v>
      </c>
      <c r="B5">
        <v>25</v>
      </c>
      <c r="D5" s="23" t="s">
        <v>113</v>
      </c>
      <c r="E5" s="6"/>
      <c r="F5" s="6">
        <v>13</v>
      </c>
      <c r="G5" s="6">
        <v>13</v>
      </c>
      <c r="H5" s="6">
        <v>13</v>
      </c>
      <c r="I5" s="6">
        <v>11</v>
      </c>
      <c r="J5" s="6">
        <v>13</v>
      </c>
      <c r="K5" s="6">
        <v>63</v>
      </c>
      <c r="M5" s="7">
        <v>4</v>
      </c>
      <c r="N5" s="8">
        <f>AVERAGE(F8:J8)</f>
        <v>16</v>
      </c>
      <c r="O5" s="9">
        <f>_xlfn.STDEV.P(F8:J8)</f>
        <v>9.5078914592037709</v>
      </c>
    </row>
    <row r="6" spans="1:15" x14ac:dyDescent="0.3">
      <c r="A6" s="22">
        <v>42614</v>
      </c>
      <c r="B6">
        <v>16</v>
      </c>
      <c r="D6" s="23" t="s">
        <v>114</v>
      </c>
      <c r="E6" s="6"/>
      <c r="F6" s="6">
        <v>20</v>
      </c>
      <c r="G6" s="6">
        <v>33</v>
      </c>
      <c r="H6" s="6">
        <v>17</v>
      </c>
      <c r="I6" s="6">
        <v>12</v>
      </c>
      <c r="J6" s="6">
        <v>11</v>
      </c>
      <c r="K6" s="6">
        <v>93</v>
      </c>
      <c r="M6" s="7">
        <v>5</v>
      </c>
      <c r="N6" s="8">
        <f>AVERAGE(E9:I9)</f>
        <v>16.399999999999999</v>
      </c>
      <c r="O6" s="9">
        <f>_xlfn.STDEV.P(E9:I9)</f>
        <v>1.6248076809271921</v>
      </c>
    </row>
    <row r="7" spans="1:15" x14ac:dyDescent="0.3">
      <c r="A7" s="22">
        <v>42644</v>
      </c>
      <c r="B7">
        <v>23</v>
      </c>
      <c r="D7" s="5" t="s">
        <v>99</v>
      </c>
      <c r="E7" s="6">
        <v>27</v>
      </c>
      <c r="F7" s="6">
        <v>44</v>
      </c>
      <c r="G7" s="6">
        <v>58</v>
      </c>
      <c r="H7" s="6">
        <v>55</v>
      </c>
      <c r="I7" s="6">
        <v>36</v>
      </c>
      <c r="J7" s="6">
        <v>7</v>
      </c>
      <c r="K7" s="6">
        <v>227</v>
      </c>
      <c r="M7" s="7">
        <v>6</v>
      </c>
      <c r="N7" s="8">
        <f t="shared" ref="N7" si="2">AVERAGE(E10:I10)</f>
        <v>13</v>
      </c>
      <c r="O7" s="9">
        <f t="shared" ref="O7" si="3">_xlfn.STDEV.P(E10:I10)</f>
        <v>4.9396356140913875</v>
      </c>
    </row>
    <row r="8" spans="1:15" x14ac:dyDescent="0.3">
      <c r="A8" s="22">
        <v>42675</v>
      </c>
      <c r="B8">
        <v>14</v>
      </c>
      <c r="D8" s="23" t="s">
        <v>115</v>
      </c>
      <c r="E8" s="6"/>
      <c r="F8" s="6">
        <v>13</v>
      </c>
      <c r="G8" s="6">
        <v>19</v>
      </c>
      <c r="H8" s="6">
        <v>33</v>
      </c>
      <c r="I8" s="6">
        <v>8</v>
      </c>
      <c r="J8" s="6">
        <v>7</v>
      </c>
      <c r="K8" s="6">
        <v>80</v>
      </c>
      <c r="M8" s="7">
        <v>7</v>
      </c>
      <c r="N8" s="8">
        <f>AVERAGE(E12:I12)</f>
        <v>18.600000000000001</v>
      </c>
      <c r="O8" s="9">
        <f>_xlfn.STDEV.P(E12:I12)</f>
        <v>4.4988887516807967</v>
      </c>
    </row>
    <row r="9" spans="1:15" x14ac:dyDescent="0.3">
      <c r="A9" s="22">
        <v>42705</v>
      </c>
      <c r="B9">
        <v>13</v>
      </c>
      <c r="D9" s="23" t="s">
        <v>100</v>
      </c>
      <c r="E9" s="6">
        <v>16</v>
      </c>
      <c r="F9" s="6">
        <v>16</v>
      </c>
      <c r="G9" s="6">
        <v>19</v>
      </c>
      <c r="H9" s="6">
        <v>17</v>
      </c>
      <c r="I9" s="6">
        <v>14</v>
      </c>
      <c r="J9" s="6"/>
      <c r="K9" s="6">
        <v>82</v>
      </c>
      <c r="M9" s="7">
        <v>8</v>
      </c>
      <c r="N9" s="8">
        <f>AVERAGE(E13:I13)</f>
        <v>21.6</v>
      </c>
      <c r="O9" s="9">
        <f>_xlfn.STDEV.P(E13:I13)</f>
        <v>2.7276363393971712</v>
      </c>
    </row>
    <row r="10" spans="1:15" x14ac:dyDescent="0.3">
      <c r="A10" s="22">
        <v>42736</v>
      </c>
      <c r="B10">
        <v>15</v>
      </c>
      <c r="D10" s="23" t="s">
        <v>101</v>
      </c>
      <c r="E10" s="6">
        <v>11</v>
      </c>
      <c r="F10" s="6">
        <v>15</v>
      </c>
      <c r="G10" s="6">
        <v>20</v>
      </c>
      <c r="H10" s="6">
        <v>5</v>
      </c>
      <c r="I10" s="6">
        <v>14</v>
      </c>
      <c r="J10" s="6"/>
      <c r="K10" s="6">
        <v>65</v>
      </c>
      <c r="M10" s="7">
        <v>9</v>
      </c>
      <c r="N10" s="8">
        <f>AVERAGE(E14:I14)</f>
        <v>18.2</v>
      </c>
      <c r="O10" s="9">
        <f>_xlfn.STDEV.P(E14:I14)</f>
        <v>5.9126981996377932</v>
      </c>
    </row>
    <row r="11" spans="1:15" x14ac:dyDescent="0.3">
      <c r="A11" s="22">
        <v>42767</v>
      </c>
      <c r="B11">
        <v>13</v>
      </c>
      <c r="D11" s="5" t="s">
        <v>102</v>
      </c>
      <c r="E11" s="6">
        <v>57</v>
      </c>
      <c r="F11" s="6">
        <v>71</v>
      </c>
      <c r="G11" s="6">
        <v>66</v>
      </c>
      <c r="H11" s="6">
        <v>54</v>
      </c>
      <c r="I11" s="6">
        <v>44</v>
      </c>
      <c r="J11" s="6"/>
      <c r="K11" s="6">
        <v>292</v>
      </c>
      <c r="M11" s="7">
        <v>10</v>
      </c>
      <c r="N11" s="8">
        <f>AVERAGE(E16:I16)</f>
        <v>21.2</v>
      </c>
      <c r="O11" s="9">
        <f>_xlfn.STDEV.P(E16:I16)</f>
        <v>6.0464865831323902</v>
      </c>
    </row>
    <row r="12" spans="1:15" x14ac:dyDescent="0.3">
      <c r="A12" s="22">
        <v>42795</v>
      </c>
      <c r="B12">
        <v>20</v>
      </c>
      <c r="D12" s="23" t="s">
        <v>103</v>
      </c>
      <c r="E12" s="6">
        <v>16</v>
      </c>
      <c r="F12" s="6">
        <v>26</v>
      </c>
      <c r="G12" s="6">
        <v>21</v>
      </c>
      <c r="H12" s="6">
        <v>13</v>
      </c>
      <c r="I12" s="6">
        <v>17</v>
      </c>
      <c r="J12" s="6"/>
      <c r="K12" s="6">
        <v>93</v>
      </c>
      <c r="M12" s="7">
        <v>11</v>
      </c>
      <c r="N12" s="8">
        <f>AVERAGE(E17:I17)</f>
        <v>15</v>
      </c>
      <c r="O12" s="9">
        <f>_xlfn.STDEV.P(E17:I17)</f>
        <v>3.8987177379235853</v>
      </c>
    </row>
    <row r="13" spans="1:15" x14ac:dyDescent="0.3">
      <c r="A13" s="22">
        <v>42826</v>
      </c>
      <c r="B13">
        <v>13</v>
      </c>
      <c r="D13" s="23" t="s">
        <v>104</v>
      </c>
      <c r="E13" s="6">
        <v>25</v>
      </c>
      <c r="F13" s="6">
        <v>22</v>
      </c>
      <c r="G13" s="6">
        <v>19</v>
      </c>
      <c r="H13" s="6">
        <v>24</v>
      </c>
      <c r="I13" s="6">
        <v>18</v>
      </c>
      <c r="J13" s="6"/>
      <c r="K13" s="6">
        <v>108</v>
      </c>
      <c r="M13" s="10">
        <v>12</v>
      </c>
      <c r="N13" s="11">
        <f>AVERAGE(E18:I18)</f>
        <v>15.2</v>
      </c>
      <c r="O13" s="12">
        <f>_xlfn.STDEV.P(E18:I18)</f>
        <v>2.7856776554368237</v>
      </c>
    </row>
    <row r="14" spans="1:15" x14ac:dyDescent="0.3">
      <c r="A14" s="22">
        <v>42856</v>
      </c>
      <c r="B14">
        <v>16</v>
      </c>
      <c r="D14" s="23" t="s">
        <v>105</v>
      </c>
      <c r="E14" s="6">
        <v>16</v>
      </c>
      <c r="F14" s="6">
        <v>23</v>
      </c>
      <c r="G14" s="6">
        <v>26</v>
      </c>
      <c r="H14" s="6">
        <v>17</v>
      </c>
      <c r="I14" s="6">
        <v>9</v>
      </c>
      <c r="J14" s="6"/>
      <c r="K14" s="6">
        <v>91</v>
      </c>
    </row>
    <row r="15" spans="1:15" x14ac:dyDescent="0.3">
      <c r="A15" s="22">
        <v>42887</v>
      </c>
      <c r="B15">
        <v>15</v>
      </c>
      <c r="D15" s="5" t="s">
        <v>106</v>
      </c>
      <c r="E15" s="6">
        <v>50</v>
      </c>
      <c r="F15" s="6">
        <v>65</v>
      </c>
      <c r="G15" s="6">
        <v>54</v>
      </c>
      <c r="H15" s="6">
        <v>51</v>
      </c>
      <c r="I15" s="6">
        <v>37</v>
      </c>
      <c r="J15" s="6"/>
      <c r="K15" s="6">
        <v>257</v>
      </c>
    </row>
    <row r="16" spans="1:15" x14ac:dyDescent="0.3">
      <c r="A16" s="22">
        <v>42917</v>
      </c>
      <c r="B16">
        <v>26</v>
      </c>
      <c r="D16" s="23" t="s">
        <v>107</v>
      </c>
      <c r="E16" s="6">
        <v>23</v>
      </c>
      <c r="F16" s="6">
        <v>28</v>
      </c>
      <c r="G16" s="6">
        <v>24</v>
      </c>
      <c r="H16" s="6">
        <v>21</v>
      </c>
      <c r="I16" s="6">
        <v>10</v>
      </c>
      <c r="J16" s="6"/>
      <c r="K16" s="6">
        <v>106</v>
      </c>
    </row>
    <row r="17" spans="1:11" x14ac:dyDescent="0.3">
      <c r="A17" s="22">
        <v>42948</v>
      </c>
      <c r="B17">
        <v>22</v>
      </c>
      <c r="D17" s="23" t="s">
        <v>108</v>
      </c>
      <c r="E17" s="6">
        <v>14</v>
      </c>
      <c r="F17" s="6">
        <v>19</v>
      </c>
      <c r="G17" s="6">
        <v>16</v>
      </c>
      <c r="H17" s="6">
        <v>18</v>
      </c>
      <c r="I17" s="6">
        <v>8</v>
      </c>
      <c r="J17" s="6"/>
      <c r="K17" s="6">
        <v>75</v>
      </c>
    </row>
    <row r="18" spans="1:11" x14ac:dyDescent="0.3">
      <c r="A18" s="22">
        <v>42979</v>
      </c>
      <c r="B18">
        <v>23</v>
      </c>
      <c r="D18" s="23" t="s">
        <v>109</v>
      </c>
      <c r="E18" s="6">
        <v>13</v>
      </c>
      <c r="F18" s="6">
        <v>18</v>
      </c>
      <c r="G18" s="6">
        <v>14</v>
      </c>
      <c r="H18" s="6">
        <v>12</v>
      </c>
      <c r="I18" s="6">
        <v>19</v>
      </c>
      <c r="J18" s="6"/>
      <c r="K18" s="6">
        <v>76</v>
      </c>
    </row>
    <row r="19" spans="1:11" x14ac:dyDescent="0.3">
      <c r="A19" s="22">
        <v>43009</v>
      </c>
      <c r="B19">
        <v>28</v>
      </c>
      <c r="D19" s="5" t="s">
        <v>85</v>
      </c>
      <c r="E19" s="6">
        <v>134</v>
      </c>
      <c r="F19" s="6">
        <v>228</v>
      </c>
      <c r="G19" s="6">
        <v>248</v>
      </c>
      <c r="H19" s="6">
        <v>209</v>
      </c>
      <c r="I19" s="6">
        <v>146</v>
      </c>
      <c r="J19" s="6">
        <v>35</v>
      </c>
      <c r="K19" s="6">
        <v>1000</v>
      </c>
    </row>
    <row r="20" spans="1:11" x14ac:dyDescent="0.3">
      <c r="A20" s="22">
        <v>43040</v>
      </c>
      <c r="B20">
        <v>19</v>
      </c>
    </row>
    <row r="21" spans="1:11" x14ac:dyDescent="0.3">
      <c r="A21" s="22">
        <v>43070</v>
      </c>
      <c r="B21">
        <v>18</v>
      </c>
    </row>
    <row r="22" spans="1:11" x14ac:dyDescent="0.3">
      <c r="A22" s="22">
        <v>43101</v>
      </c>
      <c r="B22">
        <v>24</v>
      </c>
    </row>
    <row r="23" spans="1:11" x14ac:dyDescent="0.3">
      <c r="A23" s="22">
        <v>43132</v>
      </c>
      <c r="B23">
        <v>13</v>
      </c>
    </row>
    <row r="24" spans="1:11" x14ac:dyDescent="0.3">
      <c r="A24" s="22">
        <v>43160</v>
      </c>
      <c r="B24">
        <v>33</v>
      </c>
    </row>
    <row r="25" spans="1:11" x14ac:dyDescent="0.3">
      <c r="A25" s="22">
        <v>43191</v>
      </c>
      <c r="B25">
        <v>19</v>
      </c>
    </row>
    <row r="26" spans="1:11" x14ac:dyDescent="0.3">
      <c r="A26" s="22">
        <v>43221</v>
      </c>
      <c r="B26">
        <v>19</v>
      </c>
    </row>
    <row r="27" spans="1:11" x14ac:dyDescent="0.3">
      <c r="A27" s="22">
        <v>43252</v>
      </c>
      <c r="B27">
        <v>20</v>
      </c>
    </row>
    <row r="28" spans="1:11" x14ac:dyDescent="0.3">
      <c r="A28" s="22">
        <v>43282</v>
      </c>
      <c r="B28">
        <v>21</v>
      </c>
    </row>
    <row r="29" spans="1:11" x14ac:dyDescent="0.3">
      <c r="A29" s="22">
        <v>43313</v>
      </c>
      <c r="B29">
        <v>19</v>
      </c>
    </row>
    <row r="30" spans="1:11" x14ac:dyDescent="0.3">
      <c r="A30" s="22">
        <v>43344</v>
      </c>
      <c r="B30">
        <v>26</v>
      </c>
    </row>
    <row r="31" spans="1:11" x14ac:dyDescent="0.3">
      <c r="A31" s="22">
        <v>43374</v>
      </c>
      <c r="B31">
        <v>24</v>
      </c>
    </row>
    <row r="32" spans="1:11" x14ac:dyDescent="0.3">
      <c r="A32" s="22">
        <v>43405</v>
      </c>
      <c r="B32">
        <v>16</v>
      </c>
    </row>
    <row r="33" spans="1:2" x14ac:dyDescent="0.3">
      <c r="A33" s="22">
        <v>43435</v>
      </c>
      <c r="B33">
        <v>14</v>
      </c>
    </row>
    <row r="34" spans="1:2" x14ac:dyDescent="0.3">
      <c r="A34" s="22">
        <v>43466</v>
      </c>
      <c r="B34">
        <v>19</v>
      </c>
    </row>
    <row r="35" spans="1:2" x14ac:dyDescent="0.3">
      <c r="A35" s="22">
        <v>43497</v>
      </c>
      <c r="B35">
        <v>13</v>
      </c>
    </row>
    <row r="36" spans="1:2" x14ac:dyDescent="0.3">
      <c r="A36" s="22">
        <v>43525</v>
      </c>
      <c r="B36">
        <v>17</v>
      </c>
    </row>
    <row r="37" spans="1:2" x14ac:dyDescent="0.3">
      <c r="A37" s="22">
        <v>43556</v>
      </c>
      <c r="B37">
        <v>33</v>
      </c>
    </row>
    <row r="38" spans="1:2" x14ac:dyDescent="0.3">
      <c r="A38" s="22">
        <v>43586</v>
      </c>
      <c r="B38">
        <v>17</v>
      </c>
    </row>
    <row r="39" spans="1:2" x14ac:dyDescent="0.3">
      <c r="A39" s="22">
        <v>43617</v>
      </c>
      <c r="B39">
        <v>5</v>
      </c>
    </row>
    <row r="40" spans="1:2" x14ac:dyDescent="0.3">
      <c r="A40" s="22">
        <v>43647</v>
      </c>
      <c r="B40">
        <v>13</v>
      </c>
    </row>
    <row r="41" spans="1:2" x14ac:dyDescent="0.3">
      <c r="A41" s="22">
        <v>43678</v>
      </c>
      <c r="B41">
        <v>24</v>
      </c>
    </row>
    <row r="42" spans="1:2" x14ac:dyDescent="0.3">
      <c r="A42" s="22">
        <v>43709</v>
      </c>
      <c r="B42">
        <v>17</v>
      </c>
    </row>
    <row r="43" spans="1:2" x14ac:dyDescent="0.3">
      <c r="A43" s="22">
        <v>43739</v>
      </c>
      <c r="B43">
        <v>21</v>
      </c>
    </row>
    <row r="44" spans="1:2" x14ac:dyDescent="0.3">
      <c r="A44" s="22">
        <v>43770</v>
      </c>
      <c r="B44">
        <v>18</v>
      </c>
    </row>
    <row r="45" spans="1:2" x14ac:dyDescent="0.3">
      <c r="A45" s="22">
        <v>43800</v>
      </c>
      <c r="B45">
        <v>12</v>
      </c>
    </row>
    <row r="46" spans="1:2" x14ac:dyDescent="0.3">
      <c r="A46" s="22">
        <v>43831</v>
      </c>
      <c r="B46">
        <v>6</v>
      </c>
    </row>
    <row r="47" spans="1:2" x14ac:dyDescent="0.3">
      <c r="A47" s="22">
        <v>43862</v>
      </c>
      <c r="B47">
        <v>11</v>
      </c>
    </row>
    <row r="48" spans="1:2" x14ac:dyDescent="0.3">
      <c r="A48" s="22">
        <v>43891</v>
      </c>
      <c r="B48">
        <v>12</v>
      </c>
    </row>
    <row r="49" spans="1:2" x14ac:dyDescent="0.3">
      <c r="A49" s="22">
        <v>43922</v>
      </c>
      <c r="B49">
        <v>8</v>
      </c>
    </row>
    <row r="50" spans="1:2" x14ac:dyDescent="0.3">
      <c r="A50" s="22">
        <v>43952</v>
      </c>
      <c r="B50">
        <v>14</v>
      </c>
    </row>
    <row r="51" spans="1:2" x14ac:dyDescent="0.3">
      <c r="A51" s="22">
        <v>43983</v>
      </c>
      <c r="B51">
        <v>14</v>
      </c>
    </row>
    <row r="52" spans="1:2" x14ac:dyDescent="0.3">
      <c r="A52" s="22">
        <v>44013</v>
      </c>
      <c r="B52">
        <v>17</v>
      </c>
    </row>
    <row r="53" spans="1:2" x14ac:dyDescent="0.3">
      <c r="A53" s="22">
        <v>44044</v>
      </c>
      <c r="B53">
        <v>18</v>
      </c>
    </row>
    <row r="54" spans="1:2" x14ac:dyDescent="0.3">
      <c r="A54" s="22">
        <v>44075</v>
      </c>
      <c r="B54">
        <v>9</v>
      </c>
    </row>
    <row r="55" spans="1:2" x14ac:dyDescent="0.3">
      <c r="A55" s="22">
        <v>44105</v>
      </c>
      <c r="B55">
        <v>10</v>
      </c>
    </row>
    <row r="56" spans="1:2" x14ac:dyDescent="0.3">
      <c r="A56" s="22">
        <v>44136</v>
      </c>
      <c r="B56">
        <v>8</v>
      </c>
    </row>
    <row r="57" spans="1:2" x14ac:dyDescent="0.3">
      <c r="A57" s="22">
        <v>44166</v>
      </c>
      <c r="B57">
        <v>19</v>
      </c>
    </row>
    <row r="58" spans="1:2" x14ac:dyDescent="0.3">
      <c r="A58" s="22">
        <v>44197</v>
      </c>
      <c r="B58">
        <v>4</v>
      </c>
    </row>
    <row r="59" spans="1:2" x14ac:dyDescent="0.3">
      <c r="A59" s="22">
        <v>44228</v>
      </c>
      <c r="B59">
        <v>13</v>
      </c>
    </row>
    <row r="60" spans="1:2" x14ac:dyDescent="0.3">
      <c r="A60" s="22">
        <v>44256</v>
      </c>
      <c r="B60">
        <v>11</v>
      </c>
    </row>
    <row r="61" spans="1:2" x14ac:dyDescent="0.3">
      <c r="A61" s="22">
        <v>44287</v>
      </c>
      <c r="B61">
        <v>7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BDED0-5AF7-44CD-82E9-D1C4F2F7CC36}">
  <sheetPr>
    <tabColor rgb="FFFF0066"/>
  </sheetPr>
  <dimension ref="A1:O61"/>
  <sheetViews>
    <sheetView topLeftCell="E1" workbookViewId="0">
      <selection activeCell="N15" sqref="N15"/>
    </sheetView>
  </sheetViews>
  <sheetFormatPr defaultRowHeight="14.4" x14ac:dyDescent="0.3"/>
  <cols>
    <col min="1" max="1" width="8.88671875" style="22"/>
    <col min="4" max="4" width="15.109375" bestFit="1" customWidth="1"/>
    <col min="5" max="5" width="16.88671875" bestFit="1" customWidth="1"/>
    <col min="6" max="10" width="5" bestFit="1" customWidth="1"/>
    <col min="11" max="11" width="13.77734375" bestFit="1" customWidth="1"/>
    <col min="12" max="12" width="4.21875" customWidth="1"/>
    <col min="14" max="14" width="7.21875" bestFit="1" customWidth="1"/>
    <col min="15" max="15" width="12.33203125" bestFit="1" customWidth="1"/>
  </cols>
  <sheetData>
    <row r="1" spans="1:15" x14ac:dyDescent="0.3">
      <c r="A1" s="21" t="s">
        <v>96</v>
      </c>
      <c r="B1" s="1" t="s">
        <v>97</v>
      </c>
      <c r="D1" s="4" t="s">
        <v>119</v>
      </c>
      <c r="E1" s="4" t="s">
        <v>86</v>
      </c>
      <c r="M1" s="13" t="s">
        <v>121</v>
      </c>
      <c r="N1" s="14" t="s">
        <v>122</v>
      </c>
      <c r="O1" s="15" t="s">
        <v>87</v>
      </c>
    </row>
    <row r="2" spans="1:15" x14ac:dyDescent="0.3">
      <c r="A2" s="22">
        <v>42491</v>
      </c>
      <c r="B2">
        <v>36</v>
      </c>
      <c r="D2" s="4" t="s">
        <v>84</v>
      </c>
      <c r="E2" t="s">
        <v>120</v>
      </c>
      <c r="F2" t="s">
        <v>98</v>
      </c>
      <c r="G2" t="s">
        <v>110</v>
      </c>
      <c r="H2" t="s">
        <v>116</v>
      </c>
      <c r="I2" t="s">
        <v>117</v>
      </c>
      <c r="J2" t="s">
        <v>118</v>
      </c>
      <c r="K2" t="s">
        <v>85</v>
      </c>
      <c r="M2" s="7">
        <v>1</v>
      </c>
      <c r="N2" s="8">
        <f>AVERAGE(F4:J4)</f>
        <v>27.6</v>
      </c>
      <c r="O2" s="9">
        <f>_xlfn.STDEV.P(F4:J4)</f>
        <v>11.235657524150511</v>
      </c>
    </row>
    <row r="3" spans="1:15" x14ac:dyDescent="0.3">
      <c r="A3" s="22">
        <v>42522</v>
      </c>
      <c r="B3">
        <v>40</v>
      </c>
      <c r="D3" s="5" t="s">
        <v>111</v>
      </c>
      <c r="E3" s="6"/>
      <c r="F3" s="6">
        <v>99</v>
      </c>
      <c r="G3" s="6">
        <v>132</v>
      </c>
      <c r="H3" s="6">
        <v>98</v>
      </c>
      <c r="I3" s="6">
        <v>71</v>
      </c>
      <c r="J3" s="6">
        <v>85</v>
      </c>
      <c r="K3" s="6">
        <v>485</v>
      </c>
      <c r="M3" s="7">
        <v>2</v>
      </c>
      <c r="N3" s="8">
        <f t="shared" ref="N3" si="0">AVERAGE(F5:J5)</f>
        <v>30.2</v>
      </c>
      <c r="O3" s="9">
        <f t="shared" ref="O3:O4" si="1">_xlfn.STDEV.P(F5:J5)</f>
        <v>4.1182520563948</v>
      </c>
    </row>
    <row r="4" spans="1:15" x14ac:dyDescent="0.3">
      <c r="A4" s="22">
        <v>42552</v>
      </c>
      <c r="B4">
        <v>39</v>
      </c>
      <c r="D4" s="23" t="s">
        <v>112</v>
      </c>
      <c r="E4" s="6"/>
      <c r="F4" s="6">
        <v>31</v>
      </c>
      <c r="G4" s="6">
        <v>45</v>
      </c>
      <c r="H4" s="6">
        <v>31</v>
      </c>
      <c r="I4" s="6">
        <v>18</v>
      </c>
      <c r="J4" s="6">
        <v>13</v>
      </c>
      <c r="K4" s="6">
        <v>138</v>
      </c>
      <c r="M4" s="7">
        <v>3</v>
      </c>
      <c r="N4" s="8">
        <f>AVERAGE(F6:J6)</f>
        <v>39.200000000000003</v>
      </c>
      <c r="O4" s="9">
        <f t="shared" si="1"/>
        <v>14.413882197381801</v>
      </c>
    </row>
    <row r="5" spans="1:15" x14ac:dyDescent="0.3">
      <c r="A5" s="22">
        <v>42583</v>
      </c>
      <c r="B5">
        <v>29</v>
      </c>
      <c r="D5" s="23" t="s">
        <v>113</v>
      </c>
      <c r="E5" s="6"/>
      <c r="F5" s="6">
        <v>29</v>
      </c>
      <c r="G5" s="6">
        <v>23</v>
      </c>
      <c r="H5" s="6">
        <v>35</v>
      </c>
      <c r="I5" s="6">
        <v>33</v>
      </c>
      <c r="J5" s="6">
        <v>31</v>
      </c>
      <c r="K5" s="6">
        <v>151</v>
      </c>
      <c r="M5" s="7">
        <v>4</v>
      </c>
      <c r="N5" s="8">
        <f>AVERAGE(F8:J8)</f>
        <v>34.799999999999997</v>
      </c>
      <c r="O5" s="9">
        <f>_xlfn.STDEV.P(F8:J8)</f>
        <v>18.104143172213369</v>
      </c>
    </row>
    <row r="6" spans="1:15" x14ac:dyDescent="0.3">
      <c r="A6" s="22">
        <v>42614</v>
      </c>
      <c r="B6">
        <v>33</v>
      </c>
      <c r="D6" s="23" t="s">
        <v>114</v>
      </c>
      <c r="E6" s="6"/>
      <c r="F6" s="6">
        <v>39</v>
      </c>
      <c r="G6" s="6">
        <v>64</v>
      </c>
      <c r="H6" s="6">
        <v>32</v>
      </c>
      <c r="I6" s="6">
        <v>20</v>
      </c>
      <c r="J6" s="6">
        <v>41</v>
      </c>
      <c r="K6" s="6">
        <v>196</v>
      </c>
      <c r="M6" s="7">
        <v>5</v>
      </c>
      <c r="N6" s="8">
        <f>AVERAGE(E9:I9)</f>
        <v>32.6</v>
      </c>
      <c r="O6" s="9">
        <f>_xlfn.STDEV.P(E9:I9)</f>
        <v>5.6426943918663541</v>
      </c>
    </row>
    <row r="7" spans="1:15" x14ac:dyDescent="0.3">
      <c r="A7" s="22">
        <v>42644</v>
      </c>
      <c r="B7">
        <v>38</v>
      </c>
      <c r="D7" s="5" t="s">
        <v>99</v>
      </c>
      <c r="E7" s="6">
        <v>76</v>
      </c>
      <c r="F7" s="6">
        <v>92</v>
      </c>
      <c r="G7" s="6">
        <v>104</v>
      </c>
      <c r="H7" s="6">
        <v>86</v>
      </c>
      <c r="I7" s="6">
        <v>65</v>
      </c>
      <c r="J7" s="6">
        <v>63</v>
      </c>
      <c r="K7" s="6">
        <v>486</v>
      </c>
      <c r="M7" s="7">
        <v>6</v>
      </c>
      <c r="N7" s="8">
        <f t="shared" ref="N7" si="2">AVERAGE(E10:I10)</f>
        <v>29.8</v>
      </c>
      <c r="O7" s="9">
        <f t="shared" ref="O7" si="3">_xlfn.STDEV.P(E10:I10)</f>
        <v>9.1082380293885592</v>
      </c>
    </row>
    <row r="8" spans="1:15" x14ac:dyDescent="0.3">
      <c r="A8" s="22">
        <v>42675</v>
      </c>
      <c r="B8">
        <v>29</v>
      </c>
      <c r="D8" s="23" t="s">
        <v>115</v>
      </c>
      <c r="E8" s="6"/>
      <c r="F8" s="6">
        <v>21</v>
      </c>
      <c r="G8" s="6">
        <v>32</v>
      </c>
      <c r="H8" s="6">
        <v>46</v>
      </c>
      <c r="I8" s="6">
        <v>12</v>
      </c>
      <c r="J8" s="6">
        <v>63</v>
      </c>
      <c r="K8" s="6">
        <v>174</v>
      </c>
      <c r="M8" s="7">
        <v>7</v>
      </c>
      <c r="N8" s="8">
        <f>AVERAGE(E12:I12)</f>
        <v>29.2</v>
      </c>
      <c r="O8" s="9">
        <f>_xlfn.STDEV.P(E12:I12)</f>
        <v>5.1536394906900505</v>
      </c>
    </row>
    <row r="9" spans="1:15" x14ac:dyDescent="0.3">
      <c r="A9" s="22">
        <v>42705</v>
      </c>
      <c r="B9">
        <v>62</v>
      </c>
      <c r="D9" s="23" t="s">
        <v>100</v>
      </c>
      <c r="E9" s="6">
        <v>36</v>
      </c>
      <c r="F9" s="6">
        <v>40</v>
      </c>
      <c r="G9" s="6">
        <v>35</v>
      </c>
      <c r="H9" s="6">
        <v>26</v>
      </c>
      <c r="I9" s="6">
        <v>26</v>
      </c>
      <c r="J9" s="6"/>
      <c r="K9" s="6">
        <v>163</v>
      </c>
      <c r="M9" s="7">
        <v>8</v>
      </c>
      <c r="N9" s="8">
        <f>AVERAGE(E13:I13)</f>
        <v>37.6</v>
      </c>
      <c r="O9" s="9">
        <f>_xlfn.STDEV.P(E13:I13)</f>
        <v>6.1838499334961226</v>
      </c>
    </row>
    <row r="10" spans="1:15" x14ac:dyDescent="0.3">
      <c r="A10" s="22">
        <v>42736</v>
      </c>
      <c r="B10">
        <v>31</v>
      </c>
      <c r="D10" s="23" t="s">
        <v>101</v>
      </c>
      <c r="E10" s="6">
        <v>40</v>
      </c>
      <c r="F10" s="6">
        <v>31</v>
      </c>
      <c r="G10" s="6">
        <v>37</v>
      </c>
      <c r="H10" s="6">
        <v>14</v>
      </c>
      <c r="I10" s="6">
        <v>27</v>
      </c>
      <c r="J10" s="6"/>
      <c r="K10" s="6">
        <v>149</v>
      </c>
      <c r="M10" s="7">
        <v>9</v>
      </c>
      <c r="N10" s="8">
        <f>AVERAGE(E14:I14)</f>
        <v>32.799999999999997</v>
      </c>
      <c r="O10" s="9">
        <f>_xlfn.STDEV.P(E14:I14)</f>
        <v>12.155657119218196</v>
      </c>
    </row>
    <row r="11" spans="1:15" x14ac:dyDescent="0.3">
      <c r="A11" s="22">
        <v>42767</v>
      </c>
      <c r="B11">
        <v>29</v>
      </c>
      <c r="D11" s="5" t="s">
        <v>102</v>
      </c>
      <c r="E11" s="6">
        <v>101</v>
      </c>
      <c r="F11" s="6">
        <v>118</v>
      </c>
      <c r="G11" s="6">
        <v>99</v>
      </c>
      <c r="H11" s="6">
        <v>100</v>
      </c>
      <c r="I11" s="6">
        <v>80</v>
      </c>
      <c r="J11" s="6"/>
      <c r="K11" s="6">
        <v>498</v>
      </c>
      <c r="M11" s="7">
        <v>10</v>
      </c>
      <c r="N11" s="8">
        <f>AVERAGE(E16:I16)</f>
        <v>35.6</v>
      </c>
      <c r="O11" s="9">
        <f>_xlfn.STDEV.P(E16:I16)</f>
        <v>4.4988887516807967</v>
      </c>
    </row>
    <row r="12" spans="1:15" x14ac:dyDescent="0.3">
      <c r="A12" s="22">
        <v>42795</v>
      </c>
      <c r="B12">
        <v>39</v>
      </c>
      <c r="D12" s="23" t="s">
        <v>103</v>
      </c>
      <c r="E12" s="6">
        <v>39</v>
      </c>
      <c r="F12" s="6">
        <v>27</v>
      </c>
      <c r="G12" s="6">
        <v>24</v>
      </c>
      <c r="H12" s="6">
        <v>27</v>
      </c>
      <c r="I12" s="6">
        <v>29</v>
      </c>
      <c r="J12" s="6"/>
      <c r="K12" s="6">
        <v>146</v>
      </c>
      <c r="M12" s="7">
        <v>11</v>
      </c>
      <c r="N12" s="8">
        <f>AVERAGE(E17:I17)</f>
        <v>34.200000000000003</v>
      </c>
      <c r="O12" s="9">
        <f>_xlfn.STDEV.P(E17:I17)</f>
        <v>5.6</v>
      </c>
    </row>
    <row r="13" spans="1:15" x14ac:dyDescent="0.3">
      <c r="A13" s="22">
        <v>42826</v>
      </c>
      <c r="B13">
        <v>21</v>
      </c>
      <c r="D13" s="23" t="s">
        <v>104</v>
      </c>
      <c r="E13" s="6">
        <v>29</v>
      </c>
      <c r="F13" s="6">
        <v>39</v>
      </c>
      <c r="G13" s="6">
        <v>37</v>
      </c>
      <c r="H13" s="6">
        <v>48</v>
      </c>
      <c r="I13" s="6">
        <v>35</v>
      </c>
      <c r="J13" s="6"/>
      <c r="K13" s="6">
        <v>188</v>
      </c>
      <c r="M13" s="10">
        <v>12</v>
      </c>
      <c r="N13" s="11">
        <f>AVERAGE(E18:I18)</f>
        <v>33.200000000000003</v>
      </c>
      <c r="O13" s="12">
        <f>_xlfn.STDEV.P(E18:I18)</f>
        <v>15.967466924969658</v>
      </c>
    </row>
    <row r="14" spans="1:15" x14ac:dyDescent="0.3">
      <c r="A14" s="22">
        <v>42856</v>
      </c>
      <c r="B14">
        <v>40</v>
      </c>
      <c r="D14" s="23" t="s">
        <v>105</v>
      </c>
      <c r="E14" s="6">
        <v>33</v>
      </c>
      <c r="F14" s="6">
        <v>52</v>
      </c>
      <c r="G14" s="6">
        <v>38</v>
      </c>
      <c r="H14" s="6">
        <v>25</v>
      </c>
      <c r="I14" s="6">
        <v>16</v>
      </c>
      <c r="J14" s="6"/>
      <c r="K14" s="6">
        <v>164</v>
      </c>
    </row>
    <row r="15" spans="1:15" x14ac:dyDescent="0.3">
      <c r="A15" s="22">
        <v>42887</v>
      </c>
      <c r="B15">
        <v>31</v>
      </c>
      <c r="D15" s="5" t="s">
        <v>106</v>
      </c>
      <c r="E15" s="6">
        <v>129</v>
      </c>
      <c r="F15" s="6">
        <v>103</v>
      </c>
      <c r="G15" s="6">
        <v>102</v>
      </c>
      <c r="H15" s="6">
        <v>89</v>
      </c>
      <c r="I15" s="6">
        <v>92</v>
      </c>
      <c r="J15" s="6"/>
      <c r="K15" s="6">
        <v>515</v>
      </c>
    </row>
    <row r="16" spans="1:15" x14ac:dyDescent="0.3">
      <c r="A16" s="22">
        <v>42917</v>
      </c>
      <c r="B16">
        <v>27</v>
      </c>
      <c r="D16" s="23" t="s">
        <v>107</v>
      </c>
      <c r="E16" s="6">
        <v>38</v>
      </c>
      <c r="F16" s="6">
        <v>37</v>
      </c>
      <c r="G16" s="6">
        <v>42</v>
      </c>
      <c r="H16" s="6">
        <v>30</v>
      </c>
      <c r="I16" s="6">
        <v>31</v>
      </c>
      <c r="J16" s="6"/>
      <c r="K16" s="6">
        <v>178</v>
      </c>
    </row>
    <row r="17" spans="1:11" x14ac:dyDescent="0.3">
      <c r="A17" s="22">
        <v>42948</v>
      </c>
      <c r="B17">
        <v>39</v>
      </c>
      <c r="D17" s="23" t="s">
        <v>108</v>
      </c>
      <c r="E17" s="6">
        <v>29</v>
      </c>
      <c r="F17" s="6">
        <v>30</v>
      </c>
      <c r="G17" s="6">
        <v>42</v>
      </c>
      <c r="H17" s="6">
        <v>40</v>
      </c>
      <c r="I17" s="6">
        <v>30</v>
      </c>
      <c r="J17" s="6"/>
      <c r="K17" s="6">
        <v>171</v>
      </c>
    </row>
    <row r="18" spans="1:11" x14ac:dyDescent="0.3">
      <c r="A18" s="22">
        <v>42979</v>
      </c>
      <c r="B18">
        <v>52</v>
      </c>
      <c r="D18" s="23" t="s">
        <v>109</v>
      </c>
      <c r="E18" s="6">
        <v>62</v>
      </c>
      <c r="F18" s="6">
        <v>36</v>
      </c>
      <c r="G18" s="6">
        <v>18</v>
      </c>
      <c r="H18" s="6">
        <v>19</v>
      </c>
      <c r="I18" s="6">
        <v>31</v>
      </c>
      <c r="J18" s="6"/>
      <c r="K18" s="6">
        <v>166</v>
      </c>
    </row>
    <row r="19" spans="1:11" x14ac:dyDescent="0.3">
      <c r="A19" s="22">
        <v>43009</v>
      </c>
      <c r="B19">
        <v>37</v>
      </c>
      <c r="D19" s="5" t="s">
        <v>85</v>
      </c>
      <c r="E19" s="6">
        <v>306</v>
      </c>
      <c r="F19" s="6">
        <v>412</v>
      </c>
      <c r="G19" s="6">
        <v>437</v>
      </c>
      <c r="H19" s="6">
        <v>373</v>
      </c>
      <c r="I19" s="6">
        <v>308</v>
      </c>
      <c r="J19" s="6">
        <v>148</v>
      </c>
      <c r="K19" s="6">
        <v>1984</v>
      </c>
    </row>
    <row r="20" spans="1:11" x14ac:dyDescent="0.3">
      <c r="A20" s="22">
        <v>43040</v>
      </c>
      <c r="B20">
        <v>30</v>
      </c>
    </row>
    <row r="21" spans="1:11" x14ac:dyDescent="0.3">
      <c r="A21" s="22">
        <v>43070</v>
      </c>
      <c r="B21">
        <v>36</v>
      </c>
    </row>
    <row r="22" spans="1:11" x14ac:dyDescent="0.3">
      <c r="A22" s="22">
        <v>43101</v>
      </c>
      <c r="B22">
        <v>45</v>
      </c>
    </row>
    <row r="23" spans="1:11" x14ac:dyDescent="0.3">
      <c r="A23" s="22">
        <v>43132</v>
      </c>
      <c r="B23">
        <v>23</v>
      </c>
    </row>
    <row r="24" spans="1:11" x14ac:dyDescent="0.3">
      <c r="A24" s="22">
        <v>43160</v>
      </c>
      <c r="B24">
        <v>64</v>
      </c>
    </row>
    <row r="25" spans="1:11" x14ac:dyDescent="0.3">
      <c r="A25" s="22">
        <v>43191</v>
      </c>
      <c r="B25">
        <v>32</v>
      </c>
    </row>
    <row r="26" spans="1:11" x14ac:dyDescent="0.3">
      <c r="A26" s="22">
        <v>43221</v>
      </c>
      <c r="B26">
        <v>35</v>
      </c>
    </row>
    <row r="27" spans="1:11" x14ac:dyDescent="0.3">
      <c r="A27" s="22">
        <v>43252</v>
      </c>
      <c r="B27">
        <v>37</v>
      </c>
    </row>
    <row r="28" spans="1:11" x14ac:dyDescent="0.3">
      <c r="A28" s="22">
        <v>43282</v>
      </c>
      <c r="B28">
        <v>24</v>
      </c>
    </row>
    <row r="29" spans="1:11" x14ac:dyDescent="0.3">
      <c r="A29" s="22">
        <v>43313</v>
      </c>
      <c r="B29">
        <v>37</v>
      </c>
    </row>
    <row r="30" spans="1:11" x14ac:dyDescent="0.3">
      <c r="A30" s="22">
        <v>43344</v>
      </c>
      <c r="B30">
        <v>38</v>
      </c>
    </row>
    <row r="31" spans="1:11" x14ac:dyDescent="0.3">
      <c r="A31" s="22">
        <v>43374</v>
      </c>
      <c r="B31">
        <v>42</v>
      </c>
    </row>
    <row r="32" spans="1:11" x14ac:dyDescent="0.3">
      <c r="A32" s="22">
        <v>43405</v>
      </c>
      <c r="B32">
        <v>42</v>
      </c>
    </row>
    <row r="33" spans="1:2" x14ac:dyDescent="0.3">
      <c r="A33" s="22">
        <v>43435</v>
      </c>
      <c r="B33">
        <v>18</v>
      </c>
    </row>
    <row r="34" spans="1:2" x14ac:dyDescent="0.3">
      <c r="A34" s="22">
        <v>43466</v>
      </c>
      <c r="B34">
        <v>31</v>
      </c>
    </row>
    <row r="35" spans="1:2" x14ac:dyDescent="0.3">
      <c r="A35" s="22">
        <v>43497</v>
      </c>
      <c r="B35">
        <v>35</v>
      </c>
    </row>
    <row r="36" spans="1:2" x14ac:dyDescent="0.3">
      <c r="A36" s="22">
        <v>43525</v>
      </c>
      <c r="B36">
        <v>32</v>
      </c>
    </row>
    <row r="37" spans="1:2" x14ac:dyDescent="0.3">
      <c r="A37" s="22">
        <v>43556</v>
      </c>
      <c r="B37">
        <v>46</v>
      </c>
    </row>
    <row r="38" spans="1:2" x14ac:dyDescent="0.3">
      <c r="A38" s="22">
        <v>43586</v>
      </c>
      <c r="B38">
        <v>26</v>
      </c>
    </row>
    <row r="39" spans="1:2" x14ac:dyDescent="0.3">
      <c r="A39" s="22">
        <v>43617</v>
      </c>
      <c r="B39">
        <v>14</v>
      </c>
    </row>
    <row r="40" spans="1:2" x14ac:dyDescent="0.3">
      <c r="A40" s="22">
        <v>43647</v>
      </c>
      <c r="B40">
        <v>27</v>
      </c>
    </row>
    <row r="41" spans="1:2" x14ac:dyDescent="0.3">
      <c r="A41" s="22">
        <v>43678</v>
      </c>
      <c r="B41">
        <v>48</v>
      </c>
    </row>
    <row r="42" spans="1:2" x14ac:dyDescent="0.3">
      <c r="A42" s="22">
        <v>43709</v>
      </c>
      <c r="B42">
        <v>25</v>
      </c>
    </row>
    <row r="43" spans="1:2" x14ac:dyDescent="0.3">
      <c r="A43" s="22">
        <v>43739</v>
      </c>
      <c r="B43">
        <v>30</v>
      </c>
    </row>
    <row r="44" spans="1:2" x14ac:dyDescent="0.3">
      <c r="A44" s="22">
        <v>43770</v>
      </c>
      <c r="B44">
        <v>40</v>
      </c>
    </row>
    <row r="45" spans="1:2" x14ac:dyDescent="0.3">
      <c r="A45" s="22">
        <v>43800</v>
      </c>
      <c r="B45">
        <v>19</v>
      </c>
    </row>
    <row r="46" spans="1:2" x14ac:dyDescent="0.3">
      <c r="A46" s="22">
        <v>43831</v>
      </c>
      <c r="B46">
        <v>18</v>
      </c>
    </row>
    <row r="47" spans="1:2" x14ac:dyDescent="0.3">
      <c r="A47" s="22">
        <v>43862</v>
      </c>
      <c r="B47">
        <v>33</v>
      </c>
    </row>
    <row r="48" spans="1:2" x14ac:dyDescent="0.3">
      <c r="A48" s="22">
        <v>43891</v>
      </c>
      <c r="B48">
        <v>20</v>
      </c>
    </row>
    <row r="49" spans="1:2" x14ac:dyDescent="0.3">
      <c r="A49" s="22">
        <v>43922</v>
      </c>
      <c r="B49">
        <v>12</v>
      </c>
    </row>
    <row r="50" spans="1:2" x14ac:dyDescent="0.3">
      <c r="A50" s="22">
        <v>43952</v>
      </c>
      <c r="B50">
        <v>26</v>
      </c>
    </row>
    <row r="51" spans="1:2" x14ac:dyDescent="0.3">
      <c r="A51" s="22">
        <v>43983</v>
      </c>
      <c r="B51">
        <v>27</v>
      </c>
    </row>
    <row r="52" spans="1:2" x14ac:dyDescent="0.3">
      <c r="A52" s="22">
        <v>44013</v>
      </c>
      <c r="B52">
        <v>29</v>
      </c>
    </row>
    <row r="53" spans="1:2" x14ac:dyDescent="0.3">
      <c r="A53" s="22">
        <v>44044</v>
      </c>
      <c r="B53">
        <v>35</v>
      </c>
    </row>
    <row r="54" spans="1:2" x14ac:dyDescent="0.3">
      <c r="A54" s="22">
        <v>44075</v>
      </c>
      <c r="B54">
        <v>16</v>
      </c>
    </row>
    <row r="55" spans="1:2" x14ac:dyDescent="0.3">
      <c r="A55" s="22">
        <v>44105</v>
      </c>
      <c r="B55">
        <v>31</v>
      </c>
    </row>
    <row r="56" spans="1:2" x14ac:dyDescent="0.3">
      <c r="A56" s="22">
        <v>44136</v>
      </c>
      <c r="B56">
        <v>30</v>
      </c>
    </row>
    <row r="57" spans="1:2" x14ac:dyDescent="0.3">
      <c r="A57" s="22">
        <v>44166</v>
      </c>
      <c r="B57">
        <v>31</v>
      </c>
    </row>
    <row r="58" spans="1:2" x14ac:dyDescent="0.3">
      <c r="A58" s="22">
        <v>44197</v>
      </c>
      <c r="B58">
        <v>13</v>
      </c>
    </row>
    <row r="59" spans="1:2" x14ac:dyDescent="0.3">
      <c r="A59" s="22">
        <v>44228</v>
      </c>
      <c r="B59">
        <v>31</v>
      </c>
    </row>
    <row r="60" spans="1:2" x14ac:dyDescent="0.3">
      <c r="A60" s="22">
        <v>44256</v>
      </c>
      <c r="B60">
        <v>41</v>
      </c>
    </row>
    <row r="61" spans="1:2" x14ac:dyDescent="0.3">
      <c r="A61" s="22">
        <v>44287</v>
      </c>
      <c r="B61">
        <v>63</v>
      </c>
    </row>
  </sheetData>
  <phoneticPr fontId="6" type="noConversion"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FAEE-80AC-4135-9A76-E5CF3F539041}">
  <sheetPr>
    <tabColor rgb="FFFFFF00"/>
  </sheetPr>
  <dimension ref="A1:O61"/>
  <sheetViews>
    <sheetView tabSelected="1" workbookViewId="0">
      <selection activeCell="E17" sqref="E17"/>
    </sheetView>
  </sheetViews>
  <sheetFormatPr defaultRowHeight="14.4" x14ac:dyDescent="0.3"/>
  <cols>
    <col min="1" max="1" width="8.88671875" style="22"/>
    <col min="4" max="4" width="15.109375" bestFit="1" customWidth="1"/>
    <col min="5" max="5" width="16.88671875" bestFit="1" customWidth="1"/>
    <col min="6" max="10" width="5" bestFit="1" customWidth="1"/>
    <col min="11" max="11" width="13.77734375" bestFit="1" customWidth="1"/>
    <col min="12" max="12" width="3.6640625" customWidth="1"/>
    <col min="14" max="14" width="7.21875" bestFit="1" customWidth="1"/>
    <col min="15" max="15" width="12.33203125" bestFit="1" customWidth="1"/>
  </cols>
  <sheetData>
    <row r="1" spans="1:15" x14ac:dyDescent="0.3">
      <c r="A1" s="21" t="s">
        <v>96</v>
      </c>
      <c r="B1" s="1" t="s">
        <v>97</v>
      </c>
      <c r="D1" s="4" t="s">
        <v>119</v>
      </c>
      <c r="E1" s="4" t="s">
        <v>86</v>
      </c>
      <c r="M1" s="13" t="s">
        <v>121</v>
      </c>
      <c r="N1" s="14" t="s">
        <v>122</v>
      </c>
      <c r="O1" s="15" t="s">
        <v>87</v>
      </c>
    </row>
    <row r="2" spans="1:15" x14ac:dyDescent="0.3">
      <c r="A2" s="22">
        <v>42491</v>
      </c>
      <c r="B2">
        <v>54</v>
      </c>
      <c r="D2" s="4" t="s">
        <v>84</v>
      </c>
      <c r="E2" t="s">
        <v>120</v>
      </c>
      <c r="F2" t="s">
        <v>98</v>
      </c>
      <c r="G2" t="s">
        <v>110</v>
      </c>
      <c r="H2" t="s">
        <v>116</v>
      </c>
      <c r="I2" t="s">
        <v>117</v>
      </c>
      <c r="J2" t="s">
        <v>118</v>
      </c>
      <c r="K2" t="s">
        <v>85</v>
      </c>
      <c r="M2" s="7">
        <v>1</v>
      </c>
      <c r="N2" s="8">
        <f>AVERAGE(F4:J4)</f>
        <v>27.4</v>
      </c>
      <c r="O2" s="9">
        <f>_xlfn.STDEV.P(F4:J4)</f>
        <v>12.25724275683565</v>
      </c>
    </row>
    <row r="3" spans="1:15" x14ac:dyDescent="0.3">
      <c r="A3" s="22">
        <v>42522</v>
      </c>
      <c r="B3">
        <v>24</v>
      </c>
      <c r="D3" s="5" t="s">
        <v>111</v>
      </c>
      <c r="E3" s="6"/>
      <c r="F3" s="6">
        <v>91</v>
      </c>
      <c r="G3" s="6">
        <v>128</v>
      </c>
      <c r="H3" s="6">
        <v>93</v>
      </c>
      <c r="I3" s="6">
        <v>78</v>
      </c>
      <c r="J3" s="6">
        <v>78</v>
      </c>
      <c r="K3" s="6">
        <v>468</v>
      </c>
      <c r="M3" s="7">
        <v>2</v>
      </c>
      <c r="N3" s="8">
        <f t="shared" ref="N3" si="0">AVERAGE(F5:J5)</f>
        <v>32.799999999999997</v>
      </c>
      <c r="O3" s="9">
        <f t="shared" ref="O3:O4" si="1">_xlfn.STDEV.P(F5:J5)</f>
        <v>5.1923019942988677</v>
      </c>
    </row>
    <row r="4" spans="1:15" x14ac:dyDescent="0.3">
      <c r="A4" s="22">
        <v>42552</v>
      </c>
      <c r="B4">
        <v>32</v>
      </c>
      <c r="D4" s="23" t="s">
        <v>112</v>
      </c>
      <c r="E4" s="6"/>
      <c r="F4" s="6">
        <v>34</v>
      </c>
      <c r="G4" s="6">
        <v>45</v>
      </c>
      <c r="H4" s="6">
        <v>30</v>
      </c>
      <c r="I4" s="6">
        <v>18</v>
      </c>
      <c r="J4" s="6">
        <v>10</v>
      </c>
      <c r="K4" s="6">
        <v>137</v>
      </c>
      <c r="M4" s="7">
        <v>3</v>
      </c>
      <c r="N4" s="8">
        <f>AVERAGE(F6:J6)</f>
        <v>33.4</v>
      </c>
      <c r="O4" s="9">
        <f t="shared" si="1"/>
        <v>14.150618361046984</v>
      </c>
    </row>
    <row r="5" spans="1:15" x14ac:dyDescent="0.3">
      <c r="A5" s="22">
        <v>42583</v>
      </c>
      <c r="B5">
        <v>35</v>
      </c>
      <c r="D5" s="23" t="s">
        <v>113</v>
      </c>
      <c r="E5" s="6"/>
      <c r="F5" s="6">
        <v>40</v>
      </c>
      <c r="G5" s="6">
        <v>24</v>
      </c>
      <c r="H5" s="6">
        <v>35</v>
      </c>
      <c r="I5" s="6">
        <v>33</v>
      </c>
      <c r="J5" s="6">
        <v>32</v>
      </c>
      <c r="K5" s="6">
        <v>164</v>
      </c>
      <c r="M5" s="7">
        <v>4</v>
      </c>
      <c r="N5" s="8">
        <f>AVERAGE(F8:J8)</f>
        <v>37</v>
      </c>
      <c r="O5" s="9">
        <f>_xlfn.STDEV.P(F8:J8)</f>
        <v>17.527121840165314</v>
      </c>
    </row>
    <row r="6" spans="1:15" x14ac:dyDescent="0.3">
      <c r="A6" s="22">
        <v>42614</v>
      </c>
      <c r="B6">
        <v>17</v>
      </c>
      <c r="D6" s="23" t="s">
        <v>114</v>
      </c>
      <c r="E6" s="6"/>
      <c r="F6" s="6">
        <v>17</v>
      </c>
      <c r="G6" s="6">
        <v>59</v>
      </c>
      <c r="H6" s="6">
        <v>28</v>
      </c>
      <c r="I6" s="6">
        <v>27</v>
      </c>
      <c r="J6" s="6">
        <v>36</v>
      </c>
      <c r="K6" s="6">
        <v>167</v>
      </c>
      <c r="M6" s="7">
        <v>5</v>
      </c>
      <c r="N6" s="8">
        <f>AVERAGE(E9:I9)</f>
        <v>36.799999999999997</v>
      </c>
      <c r="O6" s="9">
        <f>_xlfn.STDEV.P(E9:I9)</f>
        <v>9.7447421720638658</v>
      </c>
    </row>
    <row r="7" spans="1:15" x14ac:dyDescent="0.3">
      <c r="A7" s="22">
        <v>42644</v>
      </c>
      <c r="B7">
        <v>38</v>
      </c>
      <c r="D7" s="5" t="s">
        <v>99</v>
      </c>
      <c r="E7" s="6">
        <v>78</v>
      </c>
      <c r="F7" s="6">
        <v>91</v>
      </c>
      <c r="G7" s="6">
        <v>114</v>
      </c>
      <c r="H7" s="6">
        <v>97</v>
      </c>
      <c r="I7" s="6">
        <v>73</v>
      </c>
      <c r="J7" s="6">
        <v>57</v>
      </c>
      <c r="K7" s="6">
        <v>510</v>
      </c>
      <c r="M7" s="7">
        <v>6</v>
      </c>
      <c r="N7" s="8">
        <f t="shared" ref="N7" si="2">AVERAGE(E10:I10)</f>
        <v>28.2</v>
      </c>
      <c r="O7" s="9">
        <f t="shared" ref="O7" si="3">_xlfn.STDEV.P(E10:I10)</f>
        <v>8.5650452421455423</v>
      </c>
    </row>
    <row r="8" spans="1:15" x14ac:dyDescent="0.3">
      <c r="A8" s="22">
        <v>42675</v>
      </c>
      <c r="B8">
        <v>58</v>
      </c>
      <c r="D8" s="23" t="s">
        <v>115</v>
      </c>
      <c r="E8" s="6"/>
      <c r="F8" s="6">
        <v>19</v>
      </c>
      <c r="G8" s="6">
        <v>39</v>
      </c>
      <c r="H8" s="6">
        <v>55</v>
      </c>
      <c r="I8" s="6">
        <v>15</v>
      </c>
      <c r="J8" s="6">
        <v>57</v>
      </c>
      <c r="K8" s="6">
        <v>185</v>
      </c>
      <c r="M8" s="7">
        <v>7</v>
      </c>
      <c r="N8" s="8">
        <f>AVERAGE(E12:I12)</f>
        <v>30.4</v>
      </c>
      <c r="O8" s="9">
        <f>_xlfn.STDEV.P(E12:I12)</f>
        <v>2.4166091947189146</v>
      </c>
    </row>
    <row r="9" spans="1:15" x14ac:dyDescent="0.3">
      <c r="A9" s="22">
        <v>42705</v>
      </c>
      <c r="B9">
        <v>35</v>
      </c>
      <c r="D9" s="23" t="s">
        <v>100</v>
      </c>
      <c r="E9" s="6">
        <v>54</v>
      </c>
      <c r="F9" s="6">
        <v>39</v>
      </c>
      <c r="G9" s="6">
        <v>36</v>
      </c>
      <c r="H9" s="6">
        <v>28</v>
      </c>
      <c r="I9" s="6">
        <v>27</v>
      </c>
      <c r="J9" s="6"/>
      <c r="K9" s="6">
        <v>184</v>
      </c>
      <c r="M9" s="7">
        <v>8</v>
      </c>
      <c r="N9" s="8">
        <f>AVERAGE(E13:I13)</f>
        <v>42.4</v>
      </c>
      <c r="O9" s="9">
        <f>_xlfn.STDEV.P(E13:I13)</f>
        <v>4.7581509013481273</v>
      </c>
    </row>
    <row r="10" spans="1:15" x14ac:dyDescent="0.3">
      <c r="A10" s="22">
        <v>42736</v>
      </c>
      <c r="B10">
        <v>34</v>
      </c>
      <c r="D10" s="23" t="s">
        <v>101</v>
      </c>
      <c r="E10" s="6">
        <v>24</v>
      </c>
      <c r="F10" s="6">
        <v>33</v>
      </c>
      <c r="G10" s="6">
        <v>39</v>
      </c>
      <c r="H10" s="6">
        <v>14</v>
      </c>
      <c r="I10" s="6">
        <v>31</v>
      </c>
      <c r="J10" s="6"/>
      <c r="K10" s="6">
        <v>141</v>
      </c>
      <c r="M10" s="7">
        <v>9</v>
      </c>
      <c r="N10" s="8">
        <f>AVERAGE(E14:I14)</f>
        <v>33.6</v>
      </c>
      <c r="O10" s="9">
        <f>_xlfn.STDEV.P(E14:I14)</f>
        <v>15.742934923323542</v>
      </c>
    </row>
    <row r="11" spans="1:15" x14ac:dyDescent="0.3">
      <c r="A11" s="22">
        <v>42767</v>
      </c>
      <c r="B11">
        <v>40</v>
      </c>
      <c r="D11" s="5" t="s">
        <v>102</v>
      </c>
      <c r="E11" s="6">
        <v>84</v>
      </c>
      <c r="F11" s="6">
        <v>129</v>
      </c>
      <c r="G11" s="6">
        <v>122</v>
      </c>
      <c r="H11" s="6">
        <v>107</v>
      </c>
      <c r="I11" s="6">
        <v>90</v>
      </c>
      <c r="J11" s="6"/>
      <c r="K11" s="6">
        <v>532</v>
      </c>
      <c r="M11" s="7">
        <v>10</v>
      </c>
      <c r="N11" s="8">
        <f>AVERAGE(E16:I16)</f>
        <v>39.200000000000003</v>
      </c>
      <c r="O11" s="9">
        <f>_xlfn.STDEV.P(E16:I16)</f>
        <v>6.8818602136341012</v>
      </c>
    </row>
    <row r="12" spans="1:15" x14ac:dyDescent="0.3">
      <c r="A12" s="22">
        <v>42795</v>
      </c>
      <c r="B12">
        <v>17</v>
      </c>
      <c r="D12" s="23" t="s">
        <v>103</v>
      </c>
      <c r="E12" s="6">
        <v>32</v>
      </c>
      <c r="F12" s="6">
        <v>31</v>
      </c>
      <c r="G12" s="6">
        <v>33</v>
      </c>
      <c r="H12" s="6">
        <v>26</v>
      </c>
      <c r="I12" s="6">
        <v>30</v>
      </c>
      <c r="J12" s="6"/>
      <c r="K12" s="6">
        <v>152</v>
      </c>
      <c r="M12" s="7">
        <v>11</v>
      </c>
      <c r="N12" s="8">
        <f>AVERAGE(E17:I17)</f>
        <v>40.4</v>
      </c>
      <c r="O12" s="9">
        <f>_xlfn.STDEV.P(E17:I17)</f>
        <v>11.689311356961966</v>
      </c>
    </row>
    <row r="13" spans="1:15" x14ac:dyDescent="0.3">
      <c r="A13" s="22">
        <v>42826</v>
      </c>
      <c r="B13">
        <v>19</v>
      </c>
      <c r="D13" s="23" t="s">
        <v>104</v>
      </c>
      <c r="E13" s="6">
        <v>35</v>
      </c>
      <c r="F13" s="6">
        <v>42</v>
      </c>
      <c r="G13" s="6">
        <v>42</v>
      </c>
      <c r="H13" s="6">
        <v>50</v>
      </c>
      <c r="I13" s="6">
        <v>43</v>
      </c>
      <c r="J13" s="6"/>
      <c r="K13" s="6">
        <v>212</v>
      </c>
      <c r="M13" s="10">
        <v>12</v>
      </c>
      <c r="N13" s="11">
        <f>AVERAGE(E18:I18)</f>
        <v>28.4</v>
      </c>
      <c r="O13" s="12">
        <f>_xlfn.STDEV.P(E18:I18)</f>
        <v>6.5299310869258029</v>
      </c>
    </row>
    <row r="14" spans="1:15" x14ac:dyDescent="0.3">
      <c r="A14" s="22">
        <v>42856</v>
      </c>
      <c r="B14">
        <v>39</v>
      </c>
      <c r="D14" s="23" t="s">
        <v>105</v>
      </c>
      <c r="E14" s="6">
        <v>17</v>
      </c>
      <c r="F14" s="6">
        <v>56</v>
      </c>
      <c r="G14" s="6">
        <v>47</v>
      </c>
      <c r="H14" s="6">
        <v>31</v>
      </c>
      <c r="I14" s="6">
        <v>17</v>
      </c>
      <c r="J14" s="6"/>
      <c r="K14" s="6">
        <v>168</v>
      </c>
    </row>
    <row r="15" spans="1:15" x14ac:dyDescent="0.3">
      <c r="A15" s="22">
        <v>42887</v>
      </c>
      <c r="B15">
        <v>33</v>
      </c>
      <c r="D15" s="5" t="s">
        <v>106</v>
      </c>
      <c r="E15" s="6">
        <v>131</v>
      </c>
      <c r="F15" s="6">
        <v>109</v>
      </c>
      <c r="G15" s="6">
        <v>105</v>
      </c>
      <c r="H15" s="6">
        <v>102</v>
      </c>
      <c r="I15" s="6">
        <v>93</v>
      </c>
      <c r="J15" s="6"/>
      <c r="K15" s="6">
        <v>540</v>
      </c>
    </row>
    <row r="16" spans="1:15" x14ac:dyDescent="0.3">
      <c r="A16" s="22">
        <v>42917</v>
      </c>
      <c r="B16">
        <v>31</v>
      </c>
      <c r="D16" s="23" t="s">
        <v>107</v>
      </c>
      <c r="E16" s="6">
        <v>38</v>
      </c>
      <c r="F16" s="6">
        <v>49</v>
      </c>
      <c r="G16" s="6">
        <v>45</v>
      </c>
      <c r="H16" s="6">
        <v>33</v>
      </c>
      <c r="I16" s="6">
        <v>31</v>
      </c>
      <c r="J16" s="6"/>
      <c r="K16" s="6">
        <v>196</v>
      </c>
    </row>
    <row r="17" spans="1:11" x14ac:dyDescent="0.3">
      <c r="A17" s="22">
        <v>42948</v>
      </c>
      <c r="B17">
        <v>42</v>
      </c>
      <c r="D17" s="23" t="s">
        <v>108</v>
      </c>
      <c r="E17" s="6">
        <v>58</v>
      </c>
      <c r="F17" s="6">
        <v>26</v>
      </c>
      <c r="G17" s="6">
        <v>40</v>
      </c>
      <c r="H17" s="6">
        <v>48</v>
      </c>
      <c r="I17" s="6">
        <v>30</v>
      </c>
      <c r="J17" s="6"/>
      <c r="K17" s="6">
        <v>202</v>
      </c>
    </row>
    <row r="18" spans="1:11" x14ac:dyDescent="0.3">
      <c r="A18" s="22">
        <v>42979</v>
      </c>
      <c r="B18">
        <v>56</v>
      </c>
      <c r="D18" s="23" t="s">
        <v>109</v>
      </c>
      <c r="E18" s="6">
        <v>35</v>
      </c>
      <c r="F18" s="6">
        <v>34</v>
      </c>
      <c r="G18" s="6">
        <v>20</v>
      </c>
      <c r="H18" s="6">
        <v>21</v>
      </c>
      <c r="I18" s="6">
        <v>32</v>
      </c>
      <c r="J18" s="6"/>
      <c r="K18" s="6">
        <v>142</v>
      </c>
    </row>
    <row r="19" spans="1:11" x14ac:dyDescent="0.3">
      <c r="A19" s="22">
        <v>43009</v>
      </c>
      <c r="B19">
        <v>49</v>
      </c>
      <c r="D19" s="5" t="s">
        <v>85</v>
      </c>
      <c r="E19" s="6">
        <v>293</v>
      </c>
      <c r="F19" s="6">
        <v>420</v>
      </c>
      <c r="G19" s="6">
        <v>469</v>
      </c>
      <c r="H19" s="6">
        <v>399</v>
      </c>
      <c r="I19" s="6">
        <v>334</v>
      </c>
      <c r="J19" s="6">
        <v>135</v>
      </c>
      <c r="K19" s="6">
        <v>2050</v>
      </c>
    </row>
    <row r="20" spans="1:11" x14ac:dyDescent="0.3">
      <c r="A20" s="22">
        <v>43040</v>
      </c>
      <c r="B20">
        <v>26</v>
      </c>
    </row>
    <row r="21" spans="1:11" x14ac:dyDescent="0.3">
      <c r="A21" s="22">
        <v>43070</v>
      </c>
      <c r="B21">
        <v>34</v>
      </c>
    </row>
    <row r="22" spans="1:11" x14ac:dyDescent="0.3">
      <c r="A22" s="22">
        <v>43101</v>
      </c>
      <c r="B22">
        <v>45</v>
      </c>
    </row>
    <row r="23" spans="1:11" x14ac:dyDescent="0.3">
      <c r="A23" s="22">
        <v>43132</v>
      </c>
      <c r="B23">
        <v>24</v>
      </c>
    </row>
    <row r="24" spans="1:11" x14ac:dyDescent="0.3">
      <c r="A24" s="22">
        <v>43160</v>
      </c>
      <c r="B24">
        <v>59</v>
      </c>
    </row>
    <row r="25" spans="1:11" x14ac:dyDescent="0.3">
      <c r="A25" s="22">
        <v>43191</v>
      </c>
      <c r="B25">
        <v>39</v>
      </c>
    </row>
    <row r="26" spans="1:11" x14ac:dyDescent="0.3">
      <c r="A26" s="22">
        <v>43221</v>
      </c>
      <c r="B26">
        <v>36</v>
      </c>
    </row>
    <row r="27" spans="1:11" x14ac:dyDescent="0.3">
      <c r="A27" s="22">
        <v>43252</v>
      </c>
      <c r="B27">
        <v>39</v>
      </c>
    </row>
    <row r="28" spans="1:11" x14ac:dyDescent="0.3">
      <c r="A28" s="22">
        <v>43282</v>
      </c>
      <c r="B28">
        <v>33</v>
      </c>
    </row>
    <row r="29" spans="1:11" x14ac:dyDescent="0.3">
      <c r="A29" s="22">
        <v>43313</v>
      </c>
      <c r="B29">
        <v>42</v>
      </c>
    </row>
    <row r="30" spans="1:11" x14ac:dyDescent="0.3">
      <c r="A30" s="22">
        <v>43344</v>
      </c>
      <c r="B30">
        <v>47</v>
      </c>
    </row>
    <row r="31" spans="1:11" x14ac:dyDescent="0.3">
      <c r="A31" s="22">
        <v>43374</v>
      </c>
      <c r="B31">
        <v>45</v>
      </c>
    </row>
    <row r="32" spans="1:11" x14ac:dyDescent="0.3">
      <c r="A32" s="22">
        <v>43405</v>
      </c>
      <c r="B32">
        <v>40</v>
      </c>
    </row>
    <row r="33" spans="1:2" x14ac:dyDescent="0.3">
      <c r="A33" s="22">
        <v>43435</v>
      </c>
      <c r="B33">
        <v>20</v>
      </c>
    </row>
    <row r="34" spans="1:2" x14ac:dyDescent="0.3">
      <c r="A34" s="22">
        <v>43466</v>
      </c>
      <c r="B34">
        <v>30</v>
      </c>
    </row>
    <row r="35" spans="1:2" x14ac:dyDescent="0.3">
      <c r="A35" s="22">
        <v>43497</v>
      </c>
      <c r="B35">
        <v>35</v>
      </c>
    </row>
    <row r="36" spans="1:2" x14ac:dyDescent="0.3">
      <c r="A36" s="22">
        <v>43525</v>
      </c>
      <c r="B36">
        <v>28</v>
      </c>
    </row>
    <row r="37" spans="1:2" x14ac:dyDescent="0.3">
      <c r="A37" s="22">
        <v>43556</v>
      </c>
      <c r="B37">
        <v>55</v>
      </c>
    </row>
    <row r="38" spans="1:2" x14ac:dyDescent="0.3">
      <c r="A38" s="22">
        <v>43586</v>
      </c>
      <c r="B38">
        <v>28</v>
      </c>
    </row>
    <row r="39" spans="1:2" x14ac:dyDescent="0.3">
      <c r="A39" s="22">
        <v>43617</v>
      </c>
      <c r="B39">
        <v>14</v>
      </c>
    </row>
    <row r="40" spans="1:2" x14ac:dyDescent="0.3">
      <c r="A40" s="22">
        <v>43647</v>
      </c>
      <c r="B40">
        <v>26</v>
      </c>
    </row>
    <row r="41" spans="1:2" x14ac:dyDescent="0.3">
      <c r="A41" s="22">
        <v>43678</v>
      </c>
      <c r="B41">
        <v>50</v>
      </c>
    </row>
    <row r="42" spans="1:2" x14ac:dyDescent="0.3">
      <c r="A42" s="22">
        <v>43709</v>
      </c>
      <c r="B42">
        <v>31</v>
      </c>
    </row>
    <row r="43" spans="1:2" x14ac:dyDescent="0.3">
      <c r="A43" s="22">
        <v>43739</v>
      </c>
      <c r="B43">
        <v>33</v>
      </c>
    </row>
    <row r="44" spans="1:2" x14ac:dyDescent="0.3">
      <c r="A44" s="22">
        <v>43770</v>
      </c>
      <c r="B44">
        <v>48</v>
      </c>
    </row>
    <row r="45" spans="1:2" x14ac:dyDescent="0.3">
      <c r="A45" s="22">
        <v>43800</v>
      </c>
      <c r="B45">
        <v>21</v>
      </c>
    </row>
    <row r="46" spans="1:2" x14ac:dyDescent="0.3">
      <c r="A46" s="22">
        <v>43831</v>
      </c>
      <c r="B46">
        <v>18</v>
      </c>
    </row>
    <row r="47" spans="1:2" x14ac:dyDescent="0.3">
      <c r="A47" s="22">
        <v>43862</v>
      </c>
      <c r="B47">
        <v>33</v>
      </c>
    </row>
    <row r="48" spans="1:2" x14ac:dyDescent="0.3">
      <c r="A48" s="22">
        <v>43891</v>
      </c>
      <c r="B48">
        <v>27</v>
      </c>
    </row>
    <row r="49" spans="1:2" x14ac:dyDescent="0.3">
      <c r="A49" s="22">
        <v>43922</v>
      </c>
      <c r="B49">
        <v>15</v>
      </c>
    </row>
    <row r="50" spans="1:2" x14ac:dyDescent="0.3">
      <c r="A50" s="22">
        <v>43952</v>
      </c>
      <c r="B50">
        <v>27</v>
      </c>
    </row>
    <row r="51" spans="1:2" x14ac:dyDescent="0.3">
      <c r="A51" s="22">
        <v>43983</v>
      </c>
      <c r="B51">
        <v>31</v>
      </c>
    </row>
    <row r="52" spans="1:2" x14ac:dyDescent="0.3">
      <c r="A52" s="22">
        <v>44013</v>
      </c>
      <c r="B52">
        <v>30</v>
      </c>
    </row>
    <row r="53" spans="1:2" x14ac:dyDescent="0.3">
      <c r="A53" s="22">
        <v>44044</v>
      </c>
      <c r="B53">
        <v>43</v>
      </c>
    </row>
    <row r="54" spans="1:2" x14ac:dyDescent="0.3">
      <c r="A54" s="22">
        <v>44075</v>
      </c>
      <c r="B54">
        <v>17</v>
      </c>
    </row>
    <row r="55" spans="1:2" x14ac:dyDescent="0.3">
      <c r="A55" s="22">
        <v>44105</v>
      </c>
      <c r="B55">
        <v>31</v>
      </c>
    </row>
    <row r="56" spans="1:2" x14ac:dyDescent="0.3">
      <c r="A56" s="22">
        <v>44136</v>
      </c>
      <c r="B56">
        <v>30</v>
      </c>
    </row>
    <row r="57" spans="1:2" x14ac:dyDescent="0.3">
      <c r="A57" s="22">
        <v>44166</v>
      </c>
      <c r="B57">
        <v>32</v>
      </c>
    </row>
    <row r="58" spans="1:2" x14ac:dyDescent="0.3">
      <c r="A58" s="22">
        <v>44197</v>
      </c>
      <c r="B58">
        <v>10</v>
      </c>
    </row>
    <row r="59" spans="1:2" x14ac:dyDescent="0.3">
      <c r="A59" s="22">
        <v>44228</v>
      </c>
      <c r="B59">
        <v>32</v>
      </c>
    </row>
    <row r="60" spans="1:2" x14ac:dyDescent="0.3">
      <c r="A60" s="22">
        <v>44256</v>
      </c>
      <c r="B60">
        <v>36</v>
      </c>
    </row>
    <row r="61" spans="1:2" x14ac:dyDescent="0.3">
      <c r="A61" s="22">
        <v>44287</v>
      </c>
      <c r="B61">
        <v>57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Limity BK</vt:lpstr>
      <vt:lpstr>Limity CY</vt:lpstr>
      <vt:lpstr>Limity MG</vt:lpstr>
      <vt:lpstr>Limity YE</vt:lpstr>
      <vt:lpstr>Expirace</vt:lpstr>
      <vt:lpstr>Prodej BK</vt:lpstr>
      <vt:lpstr>Prodej CY</vt:lpstr>
      <vt:lpstr>Prodej MG</vt:lpstr>
      <vt:lpstr>Prodej YE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</dc:creator>
  <cp:lastModifiedBy>Iveta Kleníková</cp:lastModifiedBy>
  <cp:lastPrinted>2021-05-21T13:12:16Z</cp:lastPrinted>
  <dcterms:created xsi:type="dcterms:W3CDTF">2015-06-05T18:19:34Z</dcterms:created>
  <dcterms:modified xsi:type="dcterms:W3CDTF">2021-06-09T12:31:14Z</dcterms:modified>
</cp:coreProperties>
</file>